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0" windowWidth="20730" windowHeight="11640" activeTab="4"/>
  </bookViews>
  <sheets>
    <sheet name="ORÇAMENTO" sheetId="1" r:id="rId1"/>
    <sheet name="COMPOSIÇÕES" sheetId="4" r:id="rId2"/>
    <sheet name="BDI" sheetId="5" r:id="rId3"/>
    <sheet name="CRONOGRAMA" sheetId="6" r:id="rId4"/>
    <sheet name="ENCARGOS" sheetId="8" r:id="rId5"/>
  </sheets>
  <definedNames>
    <definedName name="_xlnm.Print_Area" localSheetId="1">COMPOSIÇÕES!$A$1:$P$47</definedName>
    <definedName name="_xlnm.Print_Area" localSheetId="0">ORÇAMENTO!$A$1:$K$83</definedName>
    <definedName name="_xlnm.Print_Titles" localSheetId="0">ORÇAMENTO!$1:$16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8" i="1" l="1"/>
  <c r="J79" i="1" s="1"/>
  <c r="J80" i="1" s="1"/>
  <c r="J82" i="1" l="1"/>
  <c r="J84" i="1" s="1"/>
  <c r="J81" i="1"/>
  <c r="L17" i="6"/>
  <c r="L19" i="6"/>
  <c r="L21" i="6"/>
  <c r="L23" i="6"/>
  <c r="L25" i="6"/>
  <c r="P26" i="4" l="1"/>
  <c r="J47" i="8" l="1"/>
  <c r="I47" i="8"/>
  <c r="J40" i="8"/>
  <c r="I40" i="8"/>
  <c r="J28" i="8"/>
  <c r="I28" i="8"/>
  <c r="J17" i="8"/>
  <c r="I17" i="8"/>
  <c r="F30" i="5"/>
  <c r="F34" i="5" s="1"/>
  <c r="C30" i="5"/>
  <c r="D30" i="5"/>
  <c r="E30" i="5"/>
  <c r="I51" i="8" l="1"/>
  <c r="J51" i="8"/>
  <c r="B25" i="6" l="1"/>
  <c r="B23" i="6"/>
  <c r="E25" i="6"/>
  <c r="E23" i="6"/>
  <c r="E21" i="6"/>
  <c r="B21" i="6"/>
  <c r="B19" i="6"/>
  <c r="B17" i="6"/>
  <c r="E19" i="6" l="1"/>
  <c r="P28" i="4"/>
  <c r="P27" i="4"/>
  <c r="P25" i="4"/>
  <c r="P24" i="4"/>
  <c r="P23" i="4"/>
  <c r="P22" i="4"/>
  <c r="P21" i="4"/>
  <c r="P20" i="4"/>
  <c r="G36" i="4"/>
  <c r="G35" i="4"/>
  <c r="P29" i="4" l="1"/>
  <c r="G37" i="4"/>
  <c r="G14" i="1" l="1"/>
  <c r="I18" i="1" l="1"/>
  <c r="J18" i="1" s="1"/>
  <c r="I41" i="1"/>
  <c r="I58" i="1"/>
  <c r="J58" i="1" s="1"/>
  <c r="I60" i="1"/>
  <c r="I62" i="1"/>
  <c r="J62" i="1" s="1"/>
  <c r="I56" i="1"/>
  <c r="I54" i="1"/>
  <c r="J54" i="1" s="1"/>
  <c r="I49" i="1"/>
  <c r="I48" i="1"/>
  <c r="I36" i="1"/>
  <c r="I38" i="1"/>
  <c r="I40" i="1"/>
  <c r="J40" i="1" s="1"/>
  <c r="I42" i="1"/>
  <c r="J42" i="1" s="1"/>
  <c r="I44" i="1"/>
  <c r="J44" i="1" s="1"/>
  <c r="I34" i="1"/>
  <c r="J34" i="1" s="1"/>
  <c r="I32" i="1"/>
  <c r="I28" i="1"/>
  <c r="J28" i="1" s="1"/>
  <c r="I22" i="1"/>
  <c r="J22" i="1" s="1"/>
  <c r="J21" i="1" s="1"/>
  <c r="E20" i="6" s="1"/>
  <c r="I20" i="1"/>
  <c r="J20" i="1" s="1"/>
  <c r="I57" i="1"/>
  <c r="I59" i="1"/>
  <c r="J59" i="1" s="1"/>
  <c r="I61" i="1"/>
  <c r="I63" i="1"/>
  <c r="J63" i="1" s="1"/>
  <c r="I53" i="1"/>
  <c r="J53" i="1" s="1"/>
  <c r="I52" i="1"/>
  <c r="J52" i="1" s="1"/>
  <c r="I50" i="1"/>
  <c r="I35" i="1"/>
  <c r="I37" i="1"/>
  <c r="I39" i="1"/>
  <c r="J39" i="1" s="1"/>
  <c r="I43" i="1"/>
  <c r="J43" i="1" s="1"/>
  <c r="I45" i="1"/>
  <c r="J45" i="1" s="1"/>
  <c r="I31" i="1"/>
  <c r="J31" i="1" s="1"/>
  <c r="I30" i="1"/>
  <c r="J30" i="1" s="1"/>
  <c r="I27" i="1"/>
  <c r="J27" i="1" s="1"/>
  <c r="I26" i="1"/>
  <c r="J26" i="1" s="1"/>
  <c r="I19" i="1"/>
  <c r="J19" i="1" s="1"/>
  <c r="J60" i="1"/>
  <c r="J57" i="1"/>
  <c r="J41" i="1"/>
  <c r="J61" i="1"/>
  <c r="J49" i="1"/>
  <c r="J48" i="1"/>
  <c r="I65" i="1"/>
  <c r="J56" i="1"/>
  <c r="J32" i="1"/>
  <c r="J50" i="1"/>
  <c r="J17" i="1" l="1"/>
  <c r="E18" i="6" s="1"/>
  <c r="G18" i="6" s="1"/>
  <c r="L18" i="6" s="1"/>
  <c r="J55" i="1"/>
  <c r="K20" i="6"/>
  <c r="J20" i="6"/>
  <c r="H20" i="6"/>
  <c r="I20" i="6"/>
  <c r="G20" i="6"/>
  <c r="J51" i="1"/>
  <c r="J47" i="1"/>
  <c r="J29" i="1"/>
  <c r="E24" i="6" s="1"/>
  <c r="J25" i="1"/>
  <c r="J33" i="1"/>
  <c r="E22" i="6" l="1"/>
  <c r="K22" i="6" s="1"/>
  <c r="L20" i="6"/>
  <c r="G22" i="6"/>
  <c r="I24" i="6"/>
  <c r="K24" i="6"/>
  <c r="J24" i="6"/>
  <c r="H24" i="6"/>
  <c r="G24" i="6"/>
  <c r="H22" i="6"/>
  <c r="J66" i="1"/>
  <c r="E26" i="6"/>
  <c r="I22" i="6" l="1"/>
  <c r="J22" i="6"/>
  <c r="J64" i="1"/>
  <c r="J65" i="1" s="1"/>
  <c r="E27" i="6"/>
  <c r="K26" i="6"/>
  <c r="I26" i="6"/>
  <c r="H26" i="6"/>
  <c r="H28" i="6" s="1"/>
  <c r="J26" i="6"/>
  <c r="J16" i="6" s="1"/>
  <c r="G26" i="6"/>
  <c r="L24" i="6"/>
  <c r="E15" i="6"/>
  <c r="I16" i="6" l="1"/>
  <c r="I28" i="6"/>
  <c r="I27" i="6" s="1"/>
  <c r="L22" i="6"/>
  <c r="H16" i="6"/>
  <c r="I15" i="6"/>
  <c r="K57" i="1"/>
  <c r="K61" i="1"/>
  <c r="H27" i="6"/>
  <c r="J15" i="6"/>
  <c r="K16" i="6"/>
  <c r="K15" i="6" s="1"/>
  <c r="K28" i="6"/>
  <c r="K27" i="6" s="1"/>
  <c r="J28" i="6"/>
  <c r="J27" i="6" s="1"/>
  <c r="L26" i="6"/>
  <c r="G28" i="6"/>
  <c r="G16" i="6"/>
  <c r="H15" i="6"/>
  <c r="K45" i="1"/>
  <c r="K34" i="1"/>
  <c r="K51" i="1"/>
  <c r="K25" i="1"/>
  <c r="K26" i="1"/>
  <c r="K31" i="1"/>
  <c r="K50" i="1"/>
  <c r="K17" i="1"/>
  <c r="K44" i="1"/>
  <c r="K20" i="1"/>
  <c r="K39" i="1"/>
  <c r="K42" i="1"/>
  <c r="K21" i="1"/>
  <c r="K58" i="1"/>
  <c r="K40" i="1"/>
  <c r="K22" i="1"/>
  <c r="K29" i="1"/>
  <c r="K48" i="1"/>
  <c r="K56" i="1"/>
  <c r="K18" i="1"/>
  <c r="K41" i="1"/>
  <c r="K52" i="1"/>
  <c r="K55" i="1"/>
  <c r="K62" i="1"/>
  <c r="K53" i="1"/>
  <c r="K47" i="1"/>
  <c r="K30" i="1"/>
  <c r="K54" i="1"/>
  <c r="K60" i="1"/>
  <c r="K59" i="1"/>
  <c r="K32" i="1"/>
  <c r="K33" i="1"/>
  <c r="K43" i="1"/>
  <c r="K63" i="1"/>
  <c r="K28" i="1"/>
  <c r="K19" i="1"/>
  <c r="G27" i="6" l="1"/>
  <c r="L27" i="6" s="1"/>
  <c r="L28" i="6"/>
  <c r="G15" i="6"/>
  <c r="L15" i="6" s="1"/>
  <c r="L16" i="6"/>
</calcChain>
</file>

<file path=xl/sharedStrings.xml><?xml version="1.0" encoding="utf-8"?>
<sst xmlns="http://schemas.openxmlformats.org/spreadsheetml/2006/main" count="400" uniqueCount="216">
  <si>
    <t>BDI%:</t>
  </si>
  <si>
    <t>Item</t>
  </si>
  <si>
    <t xml:space="preserve">CÓDIGO </t>
  </si>
  <si>
    <t>BANCO DE DADOS</t>
  </si>
  <si>
    <t>Descrição</t>
  </si>
  <si>
    <t>Unid.</t>
  </si>
  <si>
    <t>Quant.</t>
  </si>
  <si>
    <t>Custo unitário
 (R$)</t>
  </si>
  <si>
    <t>Preço unitário com BDI (R$)</t>
  </si>
  <si>
    <t>Preço total com BDI
 (R$)</t>
  </si>
  <si>
    <t>Peso (%)</t>
  </si>
  <si>
    <t>SERVIÇOS PRELIMINARES</t>
  </si>
  <si>
    <t>1.1</t>
  </si>
  <si>
    <t>SINAPI</t>
  </si>
  <si>
    <t>Fornecimento e instalação de placa de obra com chapa galvanizada e estrutura de madeira</t>
  </si>
  <si>
    <t>m²</t>
  </si>
  <si>
    <t>1.2</t>
  </si>
  <si>
    <t xml:space="preserve">COMPOSIÇÃO </t>
  </si>
  <si>
    <t>02</t>
  </si>
  <si>
    <t>Mobilização de equipamentos</t>
  </si>
  <si>
    <t>und</t>
  </si>
  <si>
    <t xml:space="preserve">Desmobilização de equipamentos </t>
  </si>
  <si>
    <t>ADMINISTRAÇÃO DA OBRA</t>
  </si>
  <si>
    <t>2.1</t>
  </si>
  <si>
    <t>COMPOSIÇÃO</t>
  </si>
  <si>
    <t>01</t>
  </si>
  <si>
    <t>Administração Local da Obra</t>
  </si>
  <si>
    <t>TERRAPLENAGEM</t>
  </si>
  <si>
    <t>3.1</t>
  </si>
  <si>
    <t>SICRO DNIT</t>
  </si>
  <si>
    <t>Reconformação da plataforma</t>
  </si>
  <si>
    <t>3.2</t>
  </si>
  <si>
    <t>Recomposição mecanizada de aterro - Material de Jazida</t>
  </si>
  <si>
    <t>m³</t>
  </si>
  <si>
    <t>3.3</t>
  </si>
  <si>
    <t>Transporte com caminhão basculante de 10 m³ - rodovia em revestimento primário</t>
  </si>
  <si>
    <t>tkm</t>
  </si>
  <si>
    <t>REVESTIMENTO PRIMÁRIO</t>
  </si>
  <si>
    <t>4.1</t>
  </si>
  <si>
    <t>Limpeza mecanizada da camada vegetal</t>
  </si>
  <si>
    <t>4.2</t>
  </si>
  <si>
    <t>Execução de revestimento primário com material de jazida</t>
  </si>
  <si>
    <t>4.3</t>
  </si>
  <si>
    <t xml:space="preserve"> 5914374 </t>
  </si>
  <si>
    <t xml:space="preserve">DRENAGEM </t>
  </si>
  <si>
    <t>5.1</t>
  </si>
  <si>
    <t>M</t>
  </si>
  <si>
    <t>BDI =</t>
  </si>
  <si>
    <t>VALOR TOTAL DA OBRA COM BDI =</t>
  </si>
  <si>
    <t>-</t>
  </si>
  <si>
    <t xml:space="preserve">ENGENHEIRO CIVIL DE OBRA JUNIOR COM ENCARGOS COMPLEMENTARES </t>
  </si>
  <si>
    <t xml:space="preserve">ENCARREGADO GERAL COM ENCARGOS COMPLEMENTARES </t>
  </si>
  <si>
    <t>m</t>
  </si>
  <si>
    <t>Mobilização e Desmobilização de equipamentos</t>
  </si>
  <si>
    <t>UND</t>
  </si>
  <si>
    <t>COMPOSIÇÃO ANALÍTICA</t>
  </si>
  <si>
    <t>ITEM</t>
  </si>
  <si>
    <t>CÓDIGO</t>
  </si>
  <si>
    <t>EQUIPAMENTOS TRANSPORTADO</t>
  </si>
  <si>
    <t>REFERÊNCIA</t>
  </si>
  <si>
    <t>VEÍCULO TRANSPORTADO (DNIT - VOLUME 09)</t>
  </si>
  <si>
    <t>QUANT UND</t>
  </si>
  <si>
    <t>ORIGEM</t>
  </si>
  <si>
    <t>Distância (DM) km</t>
  </si>
  <si>
    <t>Fator K</t>
  </si>
  <si>
    <t>FATOR DE UTILIZAÇÃO (FU)</t>
  </si>
  <si>
    <t>VELOCIDADE (V)</t>
  </si>
  <si>
    <t>CUSTO DO TRANSPORTE (CH)</t>
  </si>
  <si>
    <t>PREÇO TOTAL (cMob)</t>
  </si>
  <si>
    <t>SICRO E9541</t>
  </si>
  <si>
    <t>Trator de esteiras com lâmina - 259 Kw</t>
  </si>
  <si>
    <t>SICRO E9665</t>
  </si>
  <si>
    <t>Cavalo mecânico com semirreboque com capacidade de 22 t - 240 Kw</t>
  </si>
  <si>
    <t>MUNICIPIO – XX</t>
  </si>
  <si>
    <t>SICRO E9577</t>
  </si>
  <si>
    <t>Trator agrícola - 77 Kw</t>
  </si>
  <si>
    <t>SICRO E9540</t>
  </si>
  <si>
    <t>Trator sobre esteiras com lâmina - 127 kW</t>
  </si>
  <si>
    <t>SICRO E9524</t>
  </si>
  <si>
    <t>Motoniveladora - 93 Kw</t>
  </si>
  <si>
    <t>SICRO E9511</t>
  </si>
  <si>
    <t>Carregadeira de pneus com capacidade de 3,40 m³ - 195 kW</t>
  </si>
  <si>
    <t>SICRO E9685</t>
  </si>
  <si>
    <t>Rolo compactador pé de carneiro vibratório autopropelido de 11,6 t - 82 Kw</t>
  </si>
  <si>
    <t>SICRO E9579</t>
  </si>
  <si>
    <t>Caminhão basculante com capacidade de 10 m³ - 188 kW</t>
  </si>
  <si>
    <t>Condução por conta própria</t>
  </si>
  <si>
    <t>SICRO E9571</t>
  </si>
  <si>
    <t>Caminhão tanque com capacidade de 10.000 l - 188 kW</t>
  </si>
  <si>
    <t>SICRO E9518</t>
  </si>
  <si>
    <t>Grade de 24 discos rebocável de D = 60 cm (24”)</t>
  </si>
  <si>
    <t>CUSTO TOTAL =</t>
  </si>
  <si>
    <t xml:space="preserve">ADMINISTRAÇÃO LOCAL </t>
  </si>
  <si>
    <t>DISCRIMINAÇÃO</t>
  </si>
  <si>
    <t>QNTD</t>
  </si>
  <si>
    <t>VALOR UND</t>
  </si>
  <si>
    <t>VALOT TOTAL</t>
  </si>
  <si>
    <t>SINAPI 90777</t>
  </si>
  <si>
    <t>H</t>
  </si>
  <si>
    <t>SINAPI 90776</t>
  </si>
  <si>
    <t>COMPOSIÇÃO ANALÍTICA DO BDI - RODOVIAS E FERROVIAS</t>
  </si>
  <si>
    <t>VALORES DE BDI POR TIPO DE OBRA %</t>
  </si>
  <si>
    <t>TIPO DE OBRA</t>
  </si>
  <si>
    <t>1 Quartil</t>
  </si>
  <si>
    <t>Médio</t>
  </si>
  <si>
    <t>3 Quartil</t>
  </si>
  <si>
    <t>Construção de Rodovias e Ferrovias</t>
  </si>
  <si>
    <t>DESCRIÇÃO</t>
  </si>
  <si>
    <t>VALORES DE REFERÊNCIA - %</t>
  </si>
  <si>
    <t>BDI ADOTADO %</t>
  </si>
  <si>
    <t>1º QUARTIL</t>
  </si>
  <si>
    <t>MÉDIO</t>
  </si>
  <si>
    <t>3º QUARTIL</t>
  </si>
  <si>
    <t>Administração Central</t>
  </si>
  <si>
    <t>Seguro e Garantia (*)</t>
  </si>
  <si>
    <t>Risco</t>
  </si>
  <si>
    <t>Despesas Financeiras</t>
  </si>
  <si>
    <t>Lucro</t>
  </si>
  <si>
    <t>Tributos (soma dos itens abaixo)</t>
  </si>
  <si>
    <t>COFINS</t>
  </si>
  <si>
    <t>PIS</t>
  </si>
  <si>
    <t>ISSQN (**)</t>
  </si>
  <si>
    <t>TOTAL</t>
  </si>
  <si>
    <t>Fonte da composição, valores de referência e fórmula do BDI: Acórdão 2622/2013 - TCU - Plenário</t>
  </si>
  <si>
    <t>Os valores de BDI acima foram calculados com emprego da fórmula abaixo:</t>
  </si>
  <si>
    <t>Onde:</t>
  </si>
  <si>
    <t>AC = taxa de rateio da Administração Central;</t>
  </si>
  <si>
    <t>DF = taxa das despesas financeiras;</t>
  </si>
  <si>
    <t>S = taxa de seguro; R = taxa de risco e G = garantia do empreendimento;</t>
  </si>
  <si>
    <t>I = taxa de tributos;</t>
  </si>
  <si>
    <t>L = taxa de lucro.</t>
  </si>
  <si>
    <t>Obra/Projeto: Recuperação de estradas vicinais do Município da Vitória de Santo Antão.</t>
  </si>
  <si>
    <t xml:space="preserve">Local / Implantação: Trechos 01 - Vicinal Serra Grande 8,00 KM E Trecho 02:Vicinal Galileia 2,50 KM </t>
  </si>
  <si>
    <t>5.2</t>
  </si>
  <si>
    <t>ROÇADA MANUAL</t>
  </si>
  <si>
    <t>ha</t>
  </si>
  <si>
    <t>5.3</t>
  </si>
  <si>
    <t>1107892</t>
  </si>
  <si>
    <t>CONCRETO FCK = 20 MPA - CONFECÇÃO EM BETONEIRA E LANÇAMENTO MANUAL - AREIA E BRITA COMERCIAIS</t>
  </si>
  <si>
    <t>5.4</t>
  </si>
  <si>
    <t>0804047</t>
  </si>
  <si>
    <t>CORPO DE BSTC D = 1,20 M PA2 - AREIA, BRITA E PEDRA DE MÃO COMERCIAIS</t>
  </si>
  <si>
    <t>0804141</t>
  </si>
  <si>
    <t>BOCA DE BSTC D = 1,20 M - ESCONSIDADE 0° - AREIA E BRITA COMERCIAIS - ALAS RETAS</t>
  </si>
  <si>
    <t>5.5</t>
  </si>
  <si>
    <t>5.6</t>
  </si>
  <si>
    <t>5.8</t>
  </si>
  <si>
    <t>CORPO DE BSCC - SEÇÃO FECHADA DE  2,5 x 2,5 M - PRÉ MOLDADO - ALTURA DO ATERRO DE 0,25 A 1,00 M - AREIA E BRITA COMERCIAIS</t>
  </si>
  <si>
    <t>un</t>
  </si>
  <si>
    <t>5.9</t>
  </si>
  <si>
    <t>1505860</t>
  </si>
  <si>
    <t>ENROCAMENTO DE PEDRA JOGADA - PEDRA DE MÃO COMERCIAL - FORNECIMENTO E ASSENTAMENTO</t>
  </si>
  <si>
    <t>Sarjeta trapezoidal sem revestimento - SZG 60-20 - escavação mecânica</t>
  </si>
  <si>
    <t>TRECHO 01 - 8 KM</t>
  </si>
  <si>
    <t>TRECHO 02 - 2,5 KM</t>
  </si>
  <si>
    <t>BOCA DE BSCC  2,5 M - ESCONSIDADE 0° - AREIA E BRITA COMERCIAIS - ALAS RETAS</t>
  </si>
  <si>
    <t>0705247</t>
  </si>
  <si>
    <t>VALOR TOTAL DA OBRA SEM BDI =</t>
  </si>
  <si>
    <t>CRONOGRAMA FÍSICO-FINANCEIRO</t>
  </si>
  <si>
    <t>Valor (R$)</t>
  </si>
  <si>
    <t>Parcelas:</t>
  </si>
  <si>
    <t>% Período:</t>
  </si>
  <si>
    <t>1.1.</t>
  </si>
  <si>
    <t>1.2.</t>
  </si>
  <si>
    <t>1.3.</t>
  </si>
  <si>
    <t>1.4.</t>
  </si>
  <si>
    <t>1.5.</t>
  </si>
  <si>
    <t>A</t>
  </si>
  <si>
    <t>PREFEITURA MUNICIPAL DA VITÓRIA DE SANTO ANTÃO</t>
  </si>
  <si>
    <t>Comissão Permanente de Licitação</t>
  </si>
  <si>
    <t>Processo Licitatório nº 030/2024</t>
  </si>
  <si>
    <r>
      <t>Concorrência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nº 008/2024</t>
    </r>
  </si>
  <si>
    <t>Data: 09/07/2024</t>
  </si>
  <si>
    <t>PLANILHA ORÇAMENTÁRIA</t>
  </si>
  <si>
    <t>COMPOSIÇÃO DOS ENCARGOS SOCIAIS SEM DESONERAÇÃO</t>
  </si>
  <si>
    <t>HORISTA</t>
  </si>
  <si>
    <t>MENSALISTA</t>
  </si>
  <si>
    <t>GRUPO A</t>
  </si>
  <si>
    <t>A.1 - INSS</t>
  </si>
  <si>
    <t>A.2 -SESI</t>
  </si>
  <si>
    <t>A.3 - SENAI</t>
  </si>
  <si>
    <t>A.4 - INCRA</t>
  </si>
  <si>
    <t>A.5 - SEBRAE</t>
  </si>
  <si>
    <t>A.6 - SALÁRIO EDUCAÇÃO</t>
  </si>
  <si>
    <t>A.7 - SEGURO CONTRA ACIDENTES DE TRABALHO</t>
  </si>
  <si>
    <t>A.8 - FGTS</t>
  </si>
  <si>
    <t>A.9 - SECONCI</t>
  </si>
  <si>
    <t xml:space="preserve">GRUPO B </t>
  </si>
  <si>
    <t>B.1 - REPOUSO SEMANAL REMUNERADO</t>
  </si>
  <si>
    <t>B.2 - FERIADOS</t>
  </si>
  <si>
    <t>B.3 - AUXÍLIO - ENFERMIDADE</t>
  </si>
  <si>
    <t>B.4 - 13º SALÁRIO</t>
  </si>
  <si>
    <t>B.5 - LICENÇA PATERNIDADE</t>
  </si>
  <si>
    <t>B.6 - FALTRAS JUSTIFICADAS</t>
  </si>
  <si>
    <t>B.7 - DIAS DE CHUVAS</t>
  </si>
  <si>
    <t>B.8 - AUXÍLIO ACIDENTE DE TRABALHO</t>
  </si>
  <si>
    <t>B.9 - FÉRIAS GOZADAS</t>
  </si>
  <si>
    <t>B.10 - SALÁRIO MATERNIDADE</t>
  </si>
  <si>
    <t xml:space="preserve">GRUPO C </t>
  </si>
  <si>
    <t>C.1 - AVISO PRÉVIO INDENIZADO</t>
  </si>
  <si>
    <t>C.2 - AVISO PRÉVIO TRABALHADO</t>
  </si>
  <si>
    <t>C.3 - FÉRIAS INDENIZADAS</t>
  </si>
  <si>
    <t>C.4 - DEPÓSITO RESCISÃO SEM JUSTA CAUSA</t>
  </si>
  <si>
    <t>C.5 - INDENIZAÇÃO ADICIONAL</t>
  </si>
  <si>
    <t>GRUPO D</t>
  </si>
  <si>
    <t>D.1 - REINCIDÊNCIA DE GRUPO A SOBRE B</t>
  </si>
  <si>
    <t>D.2 - REINCIDÊNCIA DE GRUPO A SOBRE AVISO PRÉVIO TRABALHADO E REINCIDÊNCIA DO FGTS SOBRE AVISO PRÉVIO INDENIZADO</t>
  </si>
  <si>
    <t>TAXA TOTAL DE ENCARGOS SOCIAIS</t>
  </si>
  <si>
    <t>Recuperação de estradas vicinais do Município da Vitória de Santo Antão.</t>
  </si>
  <si>
    <t>TOTAL GERAL</t>
  </si>
  <si>
    <t>_________________________________________</t>
  </si>
  <si>
    <t>Nathalia Bezerra Maynard</t>
  </si>
  <si>
    <t>Sócia Gerente</t>
  </si>
  <si>
    <t>Engenheira Civil</t>
  </si>
  <si>
    <t>CREA Nº 1817909096-PE</t>
  </si>
  <si>
    <t>Importa o presente orçamento em R$ 1.064.000,00 (Um Milhão, Sessenta e Quatro Mil Reais)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</si>
</sst>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\-??_);_(@_)"/>
    <numFmt numFmtId="165" formatCode="_-&quot;R$ &quot;* #,##0.00_-;&quot;-R$ &quot;* #,##0.00_-;_-&quot;R$ &quot;* \-??_-;_-@"/>
    <numFmt numFmtId="166" formatCode="0.0000"/>
    <numFmt numFmtId="167" formatCode="[$R$-416]\ #,##0.00;[Red]\-[$R$-416]\ #,##0.00"/>
    <numFmt numFmtId="168" formatCode="0."/>
    <numFmt numFmtId="169" formatCode="0.00000%"/>
    <numFmt numFmtId="170" formatCode="0.000000%"/>
    <numFmt numFmtId="171" formatCode="0.0000000"/>
    <numFmt numFmtId="172" formatCode="[$R$-416]\ #,##0.00000;[Red]\-[$R$-416]\ #,##0.00000"/>
    <numFmt numFmtId="173" formatCode="0.00000"/>
  </numFmts>
  <fonts count="44" x14ac:knownFonts="1">
    <font>
      <sz val="11"/>
      <color rgb="FF000000"/>
      <name val="Calibri"/>
      <scheme val="minor"/>
    </font>
    <font>
      <sz val="11"/>
      <name val="Calibri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FF0000"/>
      <name val="Arial"/>
      <family val="2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9"/>
      <name val="Arial"/>
      <family val="2"/>
    </font>
    <font>
      <sz val="9"/>
      <color rgb="FF000000"/>
      <name val="Times New Roman"/>
      <family val="1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rgb="FF00000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sz val="12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3"/>
      <name val="Arial"/>
      <family val="2"/>
    </font>
    <font>
      <b/>
      <sz val="11"/>
      <name val="Times New Roman"/>
      <family val="1"/>
    </font>
    <font>
      <b/>
      <sz val="11"/>
      <color rgb="FF000000"/>
      <name val="Calibri"/>
      <family val="2"/>
      <scheme val="minor"/>
    </font>
    <font>
      <b/>
      <sz val="14"/>
      <name val="Arial"/>
      <family val="2"/>
    </font>
    <font>
      <sz val="9"/>
      <name val="Calibri"/>
      <family val="2"/>
    </font>
    <font>
      <b/>
      <sz val="9"/>
      <name val="Calibri"/>
      <family val="2"/>
    </font>
    <font>
      <sz val="11"/>
      <name val="Calibri"/>
      <family val="2"/>
      <scheme val="minor"/>
    </font>
    <font>
      <b/>
      <sz val="9"/>
      <name val="Arial Black"/>
      <family val="2"/>
    </font>
    <font>
      <b/>
      <sz val="10"/>
      <name val="Calibri"/>
      <family val="2"/>
    </font>
    <font>
      <b/>
      <sz val="11"/>
      <name val="Calibri"/>
      <family val="2"/>
    </font>
    <font>
      <sz val="13"/>
      <color rgb="FF000000"/>
      <name val="Arial"/>
      <family val="2"/>
    </font>
    <font>
      <sz val="11"/>
      <color rgb="FF000000"/>
      <name val="Calibri"/>
      <scheme val="minor"/>
    </font>
    <font>
      <sz val="11"/>
      <color theme="0"/>
      <name val="Calibri"/>
      <family val="2"/>
      <scheme val="minor"/>
    </font>
    <font>
      <b/>
      <sz val="12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D6E3BC"/>
        <bgColor rgb="FFD6E3BC"/>
      </patternFill>
    </fill>
    <fill>
      <patternFill patternType="solid">
        <fgColor theme="2" tint="-0.249977111117893"/>
        <bgColor rgb="FF548235"/>
      </patternFill>
    </fill>
    <fill>
      <patternFill patternType="solid">
        <fgColor theme="0" tint="-4.9989318521683403E-2"/>
        <bgColor rgb="FFA9D18E"/>
      </patternFill>
    </fill>
    <fill>
      <patternFill patternType="solid">
        <fgColor theme="2" tint="-0.34998626667073579"/>
        <bgColor rgb="FF00B050"/>
      </patternFill>
    </fill>
    <fill>
      <patternFill patternType="solid">
        <fgColor theme="2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12" fillId="0" borderId="0" applyFont="0" applyFill="0" applyBorder="0" applyAlignment="0" applyProtection="0"/>
    <xf numFmtId="0" fontId="14" fillId="0" borderId="7"/>
    <xf numFmtId="44" fontId="12" fillId="0" borderId="0" applyFont="0" applyFill="0" applyBorder="0" applyAlignment="0" applyProtection="0"/>
    <xf numFmtId="0" fontId="15" fillId="0" borderId="7"/>
    <xf numFmtId="44" fontId="16" fillId="0" borderId="7" applyFont="0" applyFill="0" applyBorder="0" applyAlignment="0" applyProtection="0"/>
    <xf numFmtId="9" fontId="16" fillId="0" borderId="7" applyFont="0" applyFill="0" applyBorder="0" applyAlignment="0" applyProtection="0"/>
    <xf numFmtId="0" fontId="14" fillId="0" borderId="7"/>
    <xf numFmtId="0" fontId="14" fillId="0" borderId="7"/>
    <xf numFmtId="9" fontId="14" fillId="0" borderId="7" applyFont="0" applyFill="0" applyBorder="0" applyAlignment="0" applyProtection="0"/>
    <xf numFmtId="43" fontId="41" fillId="0" borderId="0" applyFont="0" applyFill="0" applyBorder="0" applyAlignment="0" applyProtection="0"/>
  </cellStyleXfs>
  <cellXfs count="334"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7" fillId="5" borderId="2" xfId="0" applyFont="1" applyFill="1" applyBorder="1" applyAlignment="1">
      <alignment horizontal="center"/>
    </xf>
    <xf numFmtId="1" fontId="13" fillId="0" borderId="8" xfId="0" quotePrefix="1" applyNumberFormat="1" applyFont="1" applyBorder="1" applyAlignment="1">
      <alignment horizontal="center" vertical="center"/>
    </xf>
    <xf numFmtId="49" fontId="13" fillId="0" borderId="8" xfId="2" applyNumberFormat="1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0" fontId="8" fillId="0" borderId="16" xfId="0" applyFont="1" applyBorder="1"/>
    <xf numFmtId="0" fontId="8" fillId="0" borderId="18" xfId="0" applyFont="1" applyBorder="1"/>
    <xf numFmtId="0" fontId="8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 vertical="top"/>
    </xf>
    <xf numFmtId="0" fontId="4" fillId="0" borderId="21" xfId="0" applyFont="1" applyBorder="1" applyAlignment="1">
      <alignment vertical="top"/>
    </xf>
    <xf numFmtId="0" fontId="8" fillId="0" borderId="24" xfId="0" applyFont="1" applyBorder="1"/>
    <xf numFmtId="0" fontId="8" fillId="0" borderId="5" xfId="0" applyFont="1" applyBorder="1" applyAlignment="1">
      <alignment horizontal="center"/>
    </xf>
    <xf numFmtId="0" fontId="8" fillId="6" borderId="23" xfId="0" applyFont="1" applyFill="1" applyBorder="1" applyAlignment="1">
      <alignment horizontal="right"/>
    </xf>
    <xf numFmtId="0" fontId="8" fillId="0" borderId="6" xfId="0" applyFont="1" applyBorder="1" applyAlignment="1">
      <alignment horizontal="center"/>
    </xf>
    <xf numFmtId="0" fontId="8" fillId="6" borderId="20" xfId="0" applyFont="1" applyFill="1" applyBorder="1" applyAlignment="1">
      <alignment horizontal="right"/>
    </xf>
    <xf numFmtId="0" fontId="7" fillId="0" borderId="24" xfId="0" applyFont="1" applyBorder="1"/>
    <xf numFmtId="0" fontId="7" fillId="0" borderId="6" xfId="0" applyFont="1" applyBorder="1" applyAlignment="1">
      <alignment horizontal="center"/>
    </xf>
    <xf numFmtId="0" fontId="7" fillId="0" borderId="20" xfId="0" applyFont="1" applyBorder="1" applyAlignment="1">
      <alignment horizontal="right"/>
    </xf>
    <xf numFmtId="0" fontId="5" fillId="0" borderId="7" xfId="0" applyFont="1" applyBorder="1"/>
    <xf numFmtId="0" fontId="5" fillId="0" borderId="18" xfId="0" applyFont="1" applyBorder="1"/>
    <xf numFmtId="0" fontId="5" fillId="0" borderId="17" xfId="0" applyFont="1" applyBorder="1"/>
    <xf numFmtId="0" fontId="8" fillId="0" borderId="17" xfId="0" applyFont="1" applyBorder="1"/>
    <xf numFmtId="0" fontId="8" fillId="0" borderId="26" xfId="0" applyFont="1" applyBorder="1"/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17" fontId="4" fillId="0" borderId="7" xfId="0" applyNumberFormat="1" applyFont="1" applyBorder="1" applyAlignment="1">
      <alignment vertical="center"/>
    </xf>
    <xf numFmtId="43" fontId="0" fillId="0" borderId="0" xfId="0" applyNumberFormat="1"/>
    <xf numFmtId="0" fontId="0" fillId="0" borderId="7" xfId="0" applyBorder="1"/>
    <xf numFmtId="0" fontId="0" fillId="0" borderId="0" xfId="0"/>
    <xf numFmtId="0" fontId="0" fillId="0" borderId="18" xfId="0" applyBorder="1"/>
    <xf numFmtId="0" fontId="8" fillId="0" borderId="17" xfId="0" applyFont="1" applyBorder="1" applyAlignment="1">
      <alignment horizontal="left"/>
    </xf>
    <xf numFmtId="0" fontId="3" fillId="0" borderId="17" xfId="0" applyFont="1" applyBorder="1" applyAlignment="1">
      <alignment horizontal="center"/>
    </xf>
    <xf numFmtId="0" fontId="0" fillId="0" borderId="0" xfId="0" applyFill="1"/>
    <xf numFmtId="0" fontId="22" fillId="0" borderId="7" xfId="7" applyFont="1" applyFill="1" applyBorder="1" applyAlignment="1">
      <alignment horizontal="left" vertical="top"/>
    </xf>
    <xf numFmtId="0" fontId="22" fillId="11" borderId="7" xfId="7" applyFont="1" applyFill="1" applyBorder="1" applyAlignment="1">
      <alignment vertical="center" wrapText="1"/>
    </xf>
    <xf numFmtId="0" fontId="22" fillId="0" borderId="7" xfId="7" applyFont="1" applyFill="1" applyBorder="1" applyAlignment="1">
      <alignment vertical="center"/>
    </xf>
    <xf numFmtId="0" fontId="22" fillId="0" borderId="7" xfId="7" applyFont="1" applyFill="1" applyBorder="1" applyAlignment="1">
      <alignment horizontal="center" vertical="center"/>
    </xf>
    <xf numFmtId="0" fontId="22" fillId="11" borderId="7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0" applyFont="1"/>
    <xf numFmtId="0" fontId="22" fillId="0" borderId="7" xfId="8" applyNumberFormat="1" applyFont="1" applyFill="1" applyBorder="1" applyAlignment="1">
      <alignment vertical="top"/>
    </xf>
    <xf numFmtId="0" fontId="22" fillId="12" borderId="7" xfId="8" applyNumberFormat="1" applyFont="1" applyFill="1" applyBorder="1" applyAlignment="1">
      <alignment vertical="top" wrapText="1"/>
    </xf>
    <xf numFmtId="0" fontId="22" fillId="0" borderId="7" xfId="8" applyFont="1" applyBorder="1" applyAlignment="1">
      <alignment horizontal="right" vertical="top" wrapText="1"/>
    </xf>
    <xf numFmtId="17" fontId="22" fillId="12" borderId="7" xfId="8" applyNumberFormat="1" applyFont="1" applyFill="1" applyBorder="1" applyAlignment="1">
      <alignment horizontal="left" vertical="top" wrapText="1"/>
    </xf>
    <xf numFmtId="0" fontId="22" fillId="12" borderId="7" xfId="8" applyNumberFormat="1" applyFont="1" applyFill="1" applyBorder="1" applyAlignment="1">
      <alignment vertical="top"/>
    </xf>
    <xf numFmtId="0" fontId="2" fillId="0" borderId="7" xfId="0" applyFont="1" applyBorder="1" applyAlignment="1">
      <alignment vertical="center"/>
    </xf>
    <xf numFmtId="10" fontId="22" fillId="0" borderId="7" xfId="1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0" fontId="25" fillId="0" borderId="7" xfId="0" applyFont="1" applyBorder="1"/>
    <xf numFmtId="0" fontId="22" fillId="0" borderId="7" xfId="0" applyFont="1" applyBorder="1"/>
    <xf numFmtId="0" fontId="25" fillId="0" borderId="7" xfId="0" applyFont="1" applyFill="1" applyBorder="1" applyAlignment="1">
      <alignment vertical="top"/>
    </xf>
    <xf numFmtId="0" fontId="25" fillId="0" borderId="7" xfId="0" applyFont="1" applyFill="1" applyBorder="1" applyAlignment="1">
      <alignment vertical="justify"/>
    </xf>
    <xf numFmtId="0" fontId="25" fillId="0" borderId="7" xfId="0" applyFont="1" applyFill="1" applyBorder="1"/>
    <xf numFmtId="4" fontId="25" fillId="0" borderId="7" xfId="0" applyNumberFormat="1" applyFont="1" applyFill="1" applyBorder="1" applyAlignment="1"/>
    <xf numFmtId="4" fontId="25" fillId="0" borderId="7" xfId="0" applyNumberFormat="1" applyFont="1" applyFill="1" applyBorder="1"/>
    <xf numFmtId="4" fontId="25" fillId="0" borderId="7" xfId="0" applyNumberFormat="1" applyFont="1" applyBorder="1"/>
    <xf numFmtId="0" fontId="26" fillId="0" borderId="7" xfId="0" applyFont="1" applyFill="1" applyBorder="1"/>
    <xf numFmtId="0" fontId="22" fillId="0" borderId="7" xfId="0" applyFont="1" applyBorder="1" applyAlignment="1">
      <alignment vertical="center"/>
    </xf>
    <xf numFmtId="0" fontId="22" fillId="0" borderId="7" xfId="7" applyFont="1" applyBorder="1" applyAlignment="1">
      <alignment horizontal="left" vertical="center"/>
    </xf>
    <xf numFmtId="0" fontId="27" fillId="7" borderId="33" xfId="0" applyFont="1" applyFill="1" applyBorder="1" applyAlignment="1">
      <alignment horizontal="center" vertical="center"/>
    </xf>
    <xf numFmtId="0" fontId="27" fillId="7" borderId="34" xfId="0" applyFont="1" applyFill="1" applyBorder="1" applyAlignment="1">
      <alignment horizontal="center" vertical="center" wrapText="1"/>
    </xf>
    <xf numFmtId="0" fontId="27" fillId="7" borderId="34" xfId="0" applyFont="1" applyFill="1" applyBorder="1" applyAlignment="1">
      <alignment horizontal="center" vertical="center"/>
    </xf>
    <xf numFmtId="164" fontId="27" fillId="7" borderId="34" xfId="0" applyNumberFormat="1" applyFont="1" applyFill="1" applyBorder="1" applyAlignment="1">
      <alignment horizontal="center" vertical="center" wrapText="1"/>
    </xf>
    <xf numFmtId="0" fontId="27" fillId="7" borderId="35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4" fontId="13" fillId="0" borderId="8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0" fontId="27" fillId="8" borderId="36" xfId="0" applyFont="1" applyFill="1" applyBorder="1" applyAlignment="1">
      <alignment horizontal="center" vertical="center"/>
    </xf>
    <xf numFmtId="0" fontId="27" fillId="8" borderId="37" xfId="0" applyFont="1" applyFill="1" applyBorder="1" applyAlignment="1">
      <alignment vertical="center"/>
    </xf>
    <xf numFmtId="0" fontId="27" fillId="8" borderId="37" xfId="0" applyFont="1" applyFill="1" applyBorder="1" applyAlignment="1">
      <alignment horizontal="left" vertical="center"/>
    </xf>
    <xf numFmtId="165" fontId="27" fillId="8" borderId="37" xfId="0" applyNumberFormat="1" applyFont="1" applyFill="1" applyBorder="1" applyAlignment="1">
      <alignment vertical="center"/>
    </xf>
    <xf numFmtId="10" fontId="27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left" vertical="center" wrapText="1"/>
    </xf>
    <xf numFmtId="0" fontId="28" fillId="0" borderId="8" xfId="0" applyFont="1" applyBorder="1" applyAlignment="1">
      <alignment horizontal="center" vertical="center" wrapText="1"/>
    </xf>
    <xf numFmtId="2" fontId="28" fillId="2" borderId="8" xfId="0" applyNumberFormat="1" applyFont="1" applyFill="1" applyBorder="1" applyAlignment="1">
      <alignment horizontal="center" vertical="center" wrapText="1"/>
    </xf>
    <xf numFmtId="165" fontId="28" fillId="0" borderId="8" xfId="0" applyNumberFormat="1" applyFont="1" applyBorder="1" applyAlignment="1">
      <alignment horizontal="left" vertical="center" wrapText="1"/>
    </xf>
    <xf numFmtId="165" fontId="28" fillId="3" borderId="8" xfId="0" applyNumberFormat="1" applyFont="1" applyFill="1" applyBorder="1" applyAlignment="1">
      <alignment horizontal="left" vertical="center" wrapText="1"/>
    </xf>
    <xf numFmtId="10" fontId="28" fillId="3" borderId="40" xfId="0" applyNumberFormat="1" applyFon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vertical="center"/>
    </xf>
    <xf numFmtId="49" fontId="28" fillId="2" borderId="8" xfId="0" applyNumberFormat="1" applyFont="1" applyFill="1" applyBorder="1" applyAlignment="1">
      <alignment horizontal="center" vertical="center"/>
    </xf>
    <xf numFmtId="0" fontId="27" fillId="8" borderId="39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vertical="center"/>
    </xf>
    <xf numFmtId="0" fontId="27" fillId="8" borderId="8" xfId="0" applyFont="1" applyFill="1" applyBorder="1" applyAlignment="1">
      <alignment horizontal="left" vertical="center"/>
    </xf>
    <xf numFmtId="165" fontId="27" fillId="8" borderId="8" xfId="0" applyNumberFormat="1" applyFont="1" applyFill="1" applyBorder="1" applyAlignment="1">
      <alignment vertical="center"/>
    </xf>
    <xf numFmtId="10" fontId="27" fillId="8" borderId="40" xfId="0" applyNumberFormat="1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right" vertical="center"/>
    </xf>
    <xf numFmtId="0" fontId="28" fillId="0" borderId="39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165" fontId="27" fillId="9" borderId="8" xfId="0" applyNumberFormat="1" applyFont="1" applyFill="1" applyBorder="1" applyAlignment="1">
      <alignment horizontal="center" vertical="center"/>
    </xf>
    <xf numFmtId="10" fontId="27" fillId="9" borderId="8" xfId="0" applyNumberFormat="1" applyFont="1" applyFill="1" applyBorder="1" applyAlignment="1">
      <alignment horizontal="center" vertical="center"/>
    </xf>
    <xf numFmtId="165" fontId="28" fillId="0" borderId="8" xfId="0" applyNumberFormat="1" applyFont="1" applyFill="1" applyBorder="1" applyAlignment="1">
      <alignment horizontal="left" vertical="center" wrapText="1"/>
    </xf>
    <xf numFmtId="10" fontId="28" fillId="0" borderId="40" xfId="0" applyNumberFormat="1" applyFont="1" applyFill="1" applyBorder="1" applyAlignment="1">
      <alignment horizontal="center" vertical="center" wrapText="1"/>
    </xf>
    <xf numFmtId="0" fontId="10" fillId="0" borderId="14" xfId="0" applyFont="1" applyBorder="1"/>
    <xf numFmtId="0" fontId="8" fillId="0" borderId="15" xfId="0" applyFont="1" applyBorder="1"/>
    <xf numFmtId="0" fontId="7" fillId="0" borderId="25" xfId="0" applyFont="1" applyBorder="1"/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right"/>
    </xf>
    <xf numFmtId="10" fontId="0" fillId="0" borderId="7" xfId="9" applyNumberFormat="1" applyFont="1"/>
    <xf numFmtId="0" fontId="22" fillId="0" borderId="17" xfId="7" applyFont="1" applyFill="1" applyBorder="1" applyAlignment="1">
      <alignment horizontal="left" vertical="top"/>
    </xf>
    <xf numFmtId="0" fontId="22" fillId="0" borderId="18" xfId="7" applyFont="1" applyFill="1" applyBorder="1" applyAlignment="1">
      <alignment horizontal="left" vertical="top"/>
    </xf>
    <xf numFmtId="0" fontId="22" fillId="0" borderId="18" xfId="0" applyFont="1" applyBorder="1" applyAlignment="1">
      <alignment vertical="center"/>
    </xf>
    <xf numFmtId="0" fontId="14" fillId="0" borderId="7" xfId="0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31" fillId="0" borderId="48" xfId="0" applyFont="1" applyBorder="1" applyAlignment="1">
      <alignment horizontal="center" vertical="top"/>
    </xf>
    <xf numFmtId="0" fontId="31" fillId="0" borderId="49" xfId="0" applyFont="1" applyBorder="1" applyAlignment="1">
      <alignment horizontal="center" vertical="top"/>
    </xf>
    <xf numFmtId="10" fontId="24" fillId="0" borderId="37" xfId="9" applyNumberFormat="1" applyFont="1" applyBorder="1" applyAlignment="1">
      <alignment horizontal="right"/>
    </xf>
    <xf numFmtId="10" fontId="24" fillId="0" borderId="38" xfId="9" applyNumberFormat="1" applyFont="1" applyBorder="1"/>
    <xf numFmtId="10" fontId="0" fillId="0" borderId="8" xfId="9" applyNumberFormat="1" applyFont="1" applyBorder="1" applyAlignment="1">
      <alignment horizontal="right"/>
    </xf>
    <xf numFmtId="10" fontId="0" fillId="0" borderId="40" xfId="9" applyNumberFormat="1" applyFont="1" applyBorder="1"/>
    <xf numFmtId="10" fontId="14" fillId="0" borderId="8" xfId="9" applyNumberFormat="1" applyFont="1" applyBorder="1" applyAlignment="1">
      <alignment horizontal="right"/>
    </xf>
    <xf numFmtId="10" fontId="24" fillId="0" borderId="8" xfId="9" applyNumberFormat="1" applyFont="1" applyBorder="1" applyAlignment="1">
      <alignment horizontal="right"/>
    </xf>
    <xf numFmtId="10" fontId="24" fillId="0" borderId="40" xfId="9" applyNumberFormat="1" applyFont="1" applyBorder="1"/>
    <xf numFmtId="10" fontId="14" fillId="0" borderId="40" xfId="9" applyNumberFormat="1" applyFont="1" applyBorder="1"/>
    <xf numFmtId="10" fontId="24" fillId="0" borderId="47" xfId="9" applyNumberFormat="1" applyFont="1" applyBorder="1" applyAlignment="1">
      <alignment horizontal="right"/>
    </xf>
    <xf numFmtId="10" fontId="24" fillId="0" borderId="51" xfId="9" applyNumberFormat="1" applyFont="1" applyBorder="1"/>
    <xf numFmtId="0" fontId="9" fillId="0" borderId="0" xfId="0" applyFont="1" applyFill="1" applyAlignment="1">
      <alignment horizontal="center"/>
    </xf>
    <xf numFmtId="0" fontId="22" fillId="0" borderId="7" xfId="0" applyFont="1" applyFill="1" applyBorder="1"/>
    <xf numFmtId="0" fontId="22" fillId="0" borderId="7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0" fillId="0" borderId="7" xfId="0" applyFill="1" applyBorder="1"/>
    <xf numFmtId="1" fontId="19" fillId="0" borderId="53" xfId="4" applyNumberFormat="1" applyFont="1" applyFill="1" applyBorder="1" applyAlignment="1">
      <alignment horizontal="center" vertical="top" shrinkToFit="1"/>
    </xf>
    <xf numFmtId="10" fontId="20" fillId="0" borderId="8" xfId="1" applyNumberFormat="1" applyFont="1" applyFill="1" applyBorder="1" applyAlignment="1">
      <alignment horizontal="center" vertical="center" wrapText="1"/>
    </xf>
    <xf numFmtId="0" fontId="18" fillId="0" borderId="8" xfId="4" applyFont="1" applyFill="1" applyBorder="1" applyAlignment="1">
      <alignment horizontal="center" vertical="center" wrapText="1"/>
    </xf>
    <xf numFmtId="44" fontId="18" fillId="0" borderId="8" xfId="4" applyNumberFormat="1" applyFont="1" applyFill="1" applyBorder="1" applyAlignment="1">
      <alignment horizontal="center" vertical="center" wrapText="1"/>
    </xf>
    <xf numFmtId="0" fontId="20" fillId="0" borderId="8" xfId="4" applyFont="1" applyFill="1" applyBorder="1" applyAlignment="1">
      <alignment horizontal="center" vertical="center" wrapText="1"/>
    </xf>
    <xf numFmtId="9" fontId="17" fillId="0" borderId="8" xfId="1" applyFont="1" applyFill="1" applyBorder="1" applyAlignment="1">
      <alignment horizontal="center" vertical="center" wrapText="1"/>
    </xf>
    <xf numFmtId="9" fontId="20" fillId="0" borderId="8" xfId="1" applyFont="1" applyFill="1" applyBorder="1" applyAlignment="1">
      <alignment horizontal="center" vertical="center" wrapText="1"/>
    </xf>
    <xf numFmtId="44" fontId="21" fillId="0" borderId="8" xfId="3" applyFont="1" applyFill="1" applyBorder="1" applyAlignment="1">
      <alignment horizontal="center" vertical="center" wrapText="1"/>
    </xf>
    <xf numFmtId="44" fontId="21" fillId="0" borderId="8" xfId="4" applyNumberFormat="1" applyFont="1" applyFill="1" applyBorder="1" applyAlignment="1">
      <alignment horizontal="center" vertical="center" wrapText="1"/>
    </xf>
    <xf numFmtId="44" fontId="0" fillId="0" borderId="40" xfId="0" applyNumberFormat="1" applyFill="1" applyBorder="1"/>
    <xf numFmtId="0" fontId="20" fillId="0" borderId="9" xfId="4" applyFont="1" applyFill="1" applyBorder="1" applyAlignment="1">
      <alignment horizontal="center" vertical="center" wrapText="1"/>
    </xf>
    <xf numFmtId="10" fontId="17" fillId="0" borderId="8" xfId="1" applyNumberFormat="1" applyFont="1" applyFill="1" applyBorder="1" applyAlignment="1">
      <alignment horizontal="center" vertical="center" wrapText="1"/>
    </xf>
    <xf numFmtId="44" fontId="32" fillId="0" borderId="40" xfId="0" applyNumberFormat="1" applyFont="1" applyFill="1" applyBorder="1"/>
    <xf numFmtId="10" fontId="17" fillId="0" borderId="37" xfId="1" applyNumberFormat="1" applyFont="1" applyFill="1" applyBorder="1" applyAlignment="1">
      <alignment horizontal="center" vertical="center" wrapText="1"/>
    </xf>
    <xf numFmtId="9" fontId="0" fillId="0" borderId="40" xfId="0" applyNumberFormat="1" applyFill="1" applyBorder="1" applyAlignment="1">
      <alignment horizontal="center" vertical="center"/>
    </xf>
    <xf numFmtId="10" fontId="32" fillId="0" borderId="38" xfId="1" applyNumberFormat="1" applyFont="1" applyFill="1" applyBorder="1" applyAlignment="1">
      <alignment horizontal="center" vertical="center"/>
    </xf>
    <xf numFmtId="10" fontId="32" fillId="0" borderId="40" xfId="1" applyNumberFormat="1" applyFont="1" applyFill="1" applyBorder="1" applyAlignment="1">
      <alignment horizontal="center" vertical="center"/>
    </xf>
    <xf numFmtId="0" fontId="18" fillId="0" borderId="9" xfId="4" applyFont="1" applyFill="1" applyBorder="1" applyAlignment="1">
      <alignment horizontal="center" vertical="center" wrapText="1"/>
    </xf>
    <xf numFmtId="0" fontId="32" fillId="0" borderId="57" xfId="0" applyFont="1" applyFill="1" applyBorder="1" applyAlignment="1">
      <alignment horizontal="center" vertical="center"/>
    </xf>
    <xf numFmtId="0" fontId="17" fillId="0" borderId="52" xfId="4" applyFont="1" applyFill="1" applyBorder="1" applyAlignment="1">
      <alignment horizontal="left" vertical="center" wrapText="1" indent="1"/>
    </xf>
    <xf numFmtId="0" fontId="17" fillId="0" borderId="53" xfId="4" applyFont="1" applyFill="1" applyBorder="1" applyAlignment="1">
      <alignment horizontal="left" vertical="center" wrapText="1" indent="1"/>
    </xf>
    <xf numFmtId="0" fontId="17" fillId="0" borderId="56" xfId="4" applyFont="1" applyFill="1" applyBorder="1" applyAlignment="1">
      <alignment horizontal="center" vertical="center" wrapText="1"/>
    </xf>
    <xf numFmtId="0" fontId="30" fillId="0" borderId="15" xfId="0" applyFont="1" applyBorder="1" applyAlignment="1"/>
    <xf numFmtId="0" fontId="30" fillId="0" borderId="16" xfId="0" applyFont="1" applyBorder="1" applyAlignment="1"/>
    <xf numFmtId="0" fontId="22" fillId="0" borderId="14" xfId="7" applyFont="1" applyFill="1" applyBorder="1" applyAlignment="1">
      <alignment horizontal="left" vertical="top"/>
    </xf>
    <xf numFmtId="0" fontId="22" fillId="0" borderId="17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36" fillId="0" borderId="0" xfId="0" applyFont="1" applyFill="1"/>
    <xf numFmtId="0" fontId="34" fillId="0" borderId="0" xfId="0" applyFont="1" applyFill="1"/>
    <xf numFmtId="2" fontId="34" fillId="0" borderId="0" xfId="0" applyNumberFormat="1" applyFont="1" applyFill="1" applyAlignment="1">
      <alignment horizontal="center" vertical="top"/>
    </xf>
    <xf numFmtId="2" fontId="34" fillId="0" borderId="0" xfId="0" applyNumberFormat="1" applyFont="1" applyFill="1" applyAlignment="1">
      <alignment horizontal="right" vertical="top"/>
    </xf>
    <xf numFmtId="165" fontId="35" fillId="0" borderId="0" xfId="0" applyNumberFormat="1" applyFont="1" applyFill="1" applyAlignment="1">
      <alignment horizontal="left" vertical="top"/>
    </xf>
    <xf numFmtId="1" fontId="34" fillId="0" borderId="0" xfId="0" applyNumberFormat="1" applyFont="1" applyFill="1" applyAlignment="1">
      <alignment horizontal="right" vertical="top"/>
    </xf>
    <xf numFmtId="49" fontId="37" fillId="0" borderId="36" xfId="0" applyNumberFormat="1" applyFont="1" applyFill="1" applyBorder="1" applyAlignment="1">
      <alignment horizontal="center" vertical="top"/>
    </xf>
    <xf numFmtId="0" fontId="34" fillId="0" borderId="0" xfId="0" applyFont="1" applyFill="1" applyAlignment="1">
      <alignment horizontal="left" vertical="top"/>
    </xf>
    <xf numFmtId="166" fontId="34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1" fontId="34" fillId="0" borderId="39" xfId="0" applyNumberFormat="1" applyFont="1" applyFill="1" applyBorder="1" applyAlignment="1">
      <alignment horizontal="center" vertical="center"/>
    </xf>
    <xf numFmtId="167" fontId="1" fillId="0" borderId="40" xfId="0" applyNumberFormat="1" applyFont="1" applyFill="1" applyBorder="1" applyAlignment="1">
      <alignment horizontal="center" vertical="center"/>
    </xf>
    <xf numFmtId="165" fontId="38" fillId="0" borderId="42" xfId="0" applyNumberFormat="1" applyFont="1" applyFill="1" applyBorder="1" applyAlignment="1">
      <alignment horizontal="right" vertical="top"/>
    </xf>
    <xf numFmtId="0" fontId="34" fillId="0" borderId="8" xfId="0" applyFont="1" applyFill="1" applyBorder="1" applyAlignment="1">
      <alignment horizontal="left" vertical="center"/>
    </xf>
    <xf numFmtId="0" fontId="34" fillId="0" borderId="8" xfId="0" applyFont="1" applyFill="1" applyBorder="1" applyAlignment="1">
      <alignment vertical="center"/>
    </xf>
    <xf numFmtId="2" fontId="34" fillId="0" borderId="8" xfId="0" applyNumberFormat="1" applyFont="1" applyFill="1" applyBorder="1" applyAlignment="1">
      <alignment horizontal="center" vertical="center" wrapText="1"/>
    </xf>
    <xf numFmtId="2" fontId="34" fillId="0" borderId="8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1" fontId="34" fillId="0" borderId="36" xfId="0" applyNumberFormat="1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left" vertical="center"/>
    </xf>
    <xf numFmtId="0" fontId="34" fillId="0" borderId="37" xfId="0" applyFont="1" applyFill="1" applyBorder="1" applyAlignment="1">
      <alignment vertical="center"/>
    </xf>
    <xf numFmtId="2" fontId="34" fillId="0" borderId="37" xfId="0" applyNumberFormat="1" applyFont="1" applyFill="1" applyBorder="1" applyAlignment="1">
      <alignment horizontal="center" vertical="center" wrapText="1"/>
    </xf>
    <xf numFmtId="2" fontId="34" fillId="0" borderId="37" xfId="0" applyNumberFormat="1" applyFont="1" applyFill="1" applyBorder="1" applyAlignment="1">
      <alignment horizontal="center" vertical="center"/>
    </xf>
    <xf numFmtId="165" fontId="34" fillId="0" borderId="38" xfId="0" applyNumberFormat="1" applyFont="1" applyFill="1" applyBorder="1" applyAlignment="1">
      <alignment horizontal="center" vertical="center"/>
    </xf>
    <xf numFmtId="165" fontId="34" fillId="0" borderId="40" xfId="0" applyNumberFormat="1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top"/>
    </xf>
    <xf numFmtId="1" fontId="34" fillId="0" borderId="52" xfId="0" applyNumberFormat="1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wrapText="1"/>
    </xf>
    <xf numFmtId="167" fontId="1" fillId="0" borderId="53" xfId="0" applyNumberFormat="1" applyFont="1" applyFill="1" applyBorder="1" applyAlignment="1">
      <alignment horizontal="center" vertical="center"/>
    </xf>
    <xf numFmtId="167" fontId="1" fillId="0" borderId="54" xfId="0" applyNumberFormat="1" applyFont="1" applyFill="1" applyBorder="1" applyAlignment="1">
      <alignment horizontal="center" vertical="center"/>
    </xf>
    <xf numFmtId="49" fontId="37" fillId="0" borderId="30" xfId="0" applyNumberFormat="1" applyFont="1" applyFill="1" applyBorder="1" applyAlignment="1">
      <alignment horizontal="center" vertical="top"/>
    </xf>
    <xf numFmtId="49" fontId="37" fillId="0" borderId="31" xfId="0" applyNumberFormat="1" applyFont="1" applyFill="1" applyBorder="1" applyAlignment="1">
      <alignment horizontal="center" vertical="top"/>
    </xf>
    <xf numFmtId="49" fontId="37" fillId="0" borderId="32" xfId="0" applyNumberFormat="1" applyFont="1" applyFill="1" applyBorder="1" applyAlignment="1">
      <alignment horizontal="center" vertical="top"/>
    </xf>
    <xf numFmtId="0" fontId="4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3" fontId="9" fillId="0" borderId="0" xfId="0" applyNumberFormat="1" applyFont="1"/>
    <xf numFmtId="170" fontId="0" fillId="0" borderId="0" xfId="1" applyNumberFormat="1" applyFont="1"/>
    <xf numFmtId="0" fontId="42" fillId="0" borderId="0" xfId="0" applyFont="1"/>
    <xf numFmtId="43" fontId="42" fillId="0" borderId="0" xfId="10" applyFont="1"/>
    <xf numFmtId="43" fontId="42" fillId="0" borderId="0" xfId="0" applyNumberFormat="1" applyFont="1"/>
    <xf numFmtId="171" fontId="42" fillId="0" borderId="0" xfId="0" applyNumberFormat="1" applyFont="1"/>
    <xf numFmtId="0" fontId="43" fillId="0" borderId="0" xfId="0" applyFont="1" applyAlignment="1">
      <alignment horizontal="center" vertical="center"/>
    </xf>
    <xf numFmtId="0" fontId="36" fillId="0" borderId="0" xfId="0" applyFont="1" applyFill="1"/>
    <xf numFmtId="165" fontId="36" fillId="0" borderId="0" xfId="0" applyNumberFormat="1" applyFont="1" applyFill="1"/>
    <xf numFmtId="9" fontId="36" fillId="0" borderId="0" xfId="1" applyFont="1" applyFill="1"/>
    <xf numFmtId="169" fontId="36" fillId="0" borderId="0" xfId="1" applyNumberFormat="1" applyFont="1" applyFill="1"/>
    <xf numFmtId="2" fontId="34" fillId="0" borderId="7" xfId="0" applyNumberFormat="1" applyFont="1" applyFill="1" applyBorder="1" applyAlignment="1">
      <alignment horizontal="center" vertical="center"/>
    </xf>
    <xf numFmtId="172" fontId="1" fillId="0" borderId="7" xfId="0" applyNumberFormat="1" applyFont="1" applyFill="1" applyBorder="1" applyAlignment="1">
      <alignment horizontal="center" vertical="center"/>
    </xf>
    <xf numFmtId="173" fontId="1" fillId="0" borderId="7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9" fillId="0" borderId="43" xfId="0" applyFont="1" applyBorder="1" applyAlignment="1">
      <alignment horizontal="left"/>
    </xf>
    <xf numFmtId="0" fontId="29" fillId="0" borderId="44" xfId="0" applyFont="1" applyBorder="1" applyAlignment="1">
      <alignment horizontal="left"/>
    </xf>
    <xf numFmtId="0" fontId="29" fillId="0" borderId="45" xfId="0" applyFont="1" applyBorder="1" applyAlignment="1">
      <alignment horizontal="left"/>
    </xf>
    <xf numFmtId="0" fontId="27" fillId="4" borderId="39" xfId="0" applyFont="1" applyFill="1" applyBorder="1" applyAlignment="1">
      <alignment horizontal="center" vertical="center" wrapText="1"/>
    </xf>
    <xf numFmtId="0" fontId="1" fillId="0" borderId="8" xfId="0" applyFont="1" applyBorder="1"/>
    <xf numFmtId="0" fontId="1" fillId="0" borderId="40" xfId="0" applyFont="1" applyBorder="1"/>
    <xf numFmtId="0" fontId="27" fillId="9" borderId="39" xfId="0" applyFont="1" applyFill="1" applyBorder="1" applyAlignment="1">
      <alignment horizontal="right" vertical="center"/>
    </xf>
    <xf numFmtId="0" fontId="1" fillId="10" borderId="8" xfId="0" applyFont="1" applyFill="1" applyBorder="1"/>
    <xf numFmtId="165" fontId="27" fillId="9" borderId="40" xfId="0" applyNumberFormat="1" applyFont="1" applyFill="1" applyBorder="1" applyAlignment="1">
      <alignment horizontal="center" vertical="center"/>
    </xf>
    <xf numFmtId="0" fontId="1" fillId="10" borderId="40" xfId="0" applyFont="1" applyFill="1" applyBorder="1"/>
    <xf numFmtId="0" fontId="35" fillId="0" borderId="41" xfId="0" applyFont="1" applyFill="1" applyBorder="1" applyAlignment="1">
      <alignment horizontal="center" vertical="top"/>
    </xf>
    <xf numFmtId="0" fontId="35" fillId="0" borderId="29" xfId="0" applyFont="1" applyFill="1" applyBorder="1" applyAlignment="1">
      <alignment horizontal="center" vertical="top"/>
    </xf>
    <xf numFmtId="0" fontId="37" fillId="0" borderId="37" xfId="0" applyFont="1" applyFill="1" applyBorder="1" applyAlignment="1">
      <alignment horizontal="center" vertical="center"/>
    </xf>
    <xf numFmtId="0" fontId="1" fillId="0" borderId="37" xfId="0" applyFont="1" applyFill="1" applyBorder="1"/>
    <xf numFmtId="0" fontId="1" fillId="0" borderId="38" xfId="0" applyFont="1" applyFill="1" applyBorder="1"/>
    <xf numFmtId="0" fontId="37" fillId="0" borderId="55" xfId="0" applyFont="1" applyFill="1" applyBorder="1" applyAlignment="1">
      <alignment horizontal="center" vertical="center"/>
    </xf>
    <xf numFmtId="0" fontId="1" fillId="0" borderId="56" xfId="0" applyFont="1" applyFill="1" applyBorder="1"/>
    <xf numFmtId="0" fontId="1" fillId="0" borderId="57" xfId="0" applyFont="1" applyFill="1" applyBorder="1"/>
    <xf numFmtId="0" fontId="35" fillId="0" borderId="41" xfId="0" applyFont="1" applyFill="1" applyBorder="1" applyAlignment="1">
      <alignment horizontal="right" vertical="center"/>
    </xf>
    <xf numFmtId="0" fontId="39" fillId="0" borderId="29" xfId="0" applyFont="1" applyFill="1" applyBorder="1"/>
    <xf numFmtId="0" fontId="35" fillId="0" borderId="37" xfId="0" applyFont="1" applyFill="1" applyBorder="1" applyAlignment="1">
      <alignment horizontal="center" vertical="center" wrapText="1"/>
    </xf>
    <xf numFmtId="0" fontId="34" fillId="0" borderId="37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/>
    <xf numFmtId="0" fontId="34" fillId="0" borderId="8" xfId="0" applyFont="1" applyFill="1" applyBorder="1" applyAlignment="1">
      <alignment horizontal="center" vertical="center" wrapText="1"/>
    </xf>
    <xf numFmtId="0" fontId="34" fillId="0" borderId="37" xfId="0" applyFont="1" applyFill="1" applyBorder="1" applyAlignment="1">
      <alignment horizontal="left" vertical="center" wrapText="1"/>
    </xf>
    <xf numFmtId="166" fontId="35" fillId="0" borderId="37" xfId="0" applyNumberFormat="1" applyFont="1" applyFill="1" applyBorder="1" applyAlignment="1">
      <alignment horizontal="center" vertical="center" wrapText="1"/>
    </xf>
    <xf numFmtId="2" fontId="35" fillId="0" borderId="37" xfId="0" applyNumberFormat="1" applyFont="1" applyFill="1" applyBorder="1" applyAlignment="1">
      <alignment horizontal="center" vertical="center" wrapText="1"/>
    </xf>
    <xf numFmtId="2" fontId="35" fillId="0" borderId="38" xfId="0" applyNumberFormat="1" applyFont="1" applyFill="1" applyBorder="1" applyAlignment="1">
      <alignment horizontal="center" vertical="center" wrapText="1"/>
    </xf>
    <xf numFmtId="165" fontId="35" fillId="0" borderId="0" xfId="0" applyNumberFormat="1" applyFont="1" applyFill="1" applyAlignment="1">
      <alignment horizontal="left" vertical="top"/>
    </xf>
    <xf numFmtId="0" fontId="36" fillId="0" borderId="0" xfId="0" applyFont="1" applyFill="1"/>
    <xf numFmtId="0" fontId="37" fillId="0" borderId="55" xfId="0" applyFont="1" applyFill="1" applyBorder="1" applyAlignment="1">
      <alignment horizontal="center" vertical="top"/>
    </xf>
    <xf numFmtId="0" fontId="35" fillId="0" borderId="36" xfId="0" applyFont="1" applyFill="1" applyBorder="1" applyAlignment="1">
      <alignment horizontal="center" vertical="center"/>
    </xf>
    <xf numFmtId="0" fontId="1" fillId="0" borderId="55" xfId="0" applyFont="1" applyFill="1" applyBorder="1"/>
    <xf numFmtId="0" fontId="35" fillId="0" borderId="37" xfId="0" applyFont="1" applyFill="1" applyBorder="1" applyAlignment="1">
      <alignment horizontal="center" vertical="center"/>
    </xf>
    <xf numFmtId="0" fontId="37" fillId="0" borderId="62" xfId="0" applyFont="1" applyFill="1" applyBorder="1" applyAlignment="1">
      <alignment horizontal="center" vertical="top"/>
    </xf>
    <xf numFmtId="0" fontId="37" fillId="0" borderId="63" xfId="0" applyFont="1" applyFill="1" applyBorder="1" applyAlignment="1">
      <alignment horizontal="center" vertical="top"/>
    </xf>
    <xf numFmtId="0" fontId="37" fillId="0" borderId="64" xfId="0" applyFont="1" applyFill="1" applyBorder="1" applyAlignment="1">
      <alignment horizontal="center" vertical="top"/>
    </xf>
    <xf numFmtId="0" fontId="8" fillId="0" borderId="46" xfId="0" applyFont="1" applyBorder="1" applyAlignment="1">
      <alignment horizontal="left"/>
    </xf>
    <xf numFmtId="0" fontId="0" fillId="0" borderId="47" xfId="0" applyBorder="1"/>
    <xf numFmtId="0" fontId="8" fillId="0" borderId="17" xfId="0" applyFont="1" applyBorder="1" applyAlignment="1">
      <alignment horizontal="left"/>
    </xf>
    <xf numFmtId="0" fontId="0" fillId="0" borderId="7" xfId="0" applyBorder="1"/>
    <xf numFmtId="0" fontId="5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/>
    </xf>
    <xf numFmtId="0" fontId="0" fillId="0" borderId="18" xfId="0" applyBorder="1"/>
    <xf numFmtId="0" fontId="7" fillId="5" borderId="3" xfId="0" applyFont="1" applyFill="1" applyBorder="1" applyAlignment="1">
      <alignment horizontal="center"/>
    </xf>
    <xf numFmtId="0" fontId="1" fillId="0" borderId="1" xfId="0" applyFont="1" applyBorder="1"/>
    <xf numFmtId="0" fontId="7" fillId="5" borderId="23" xfId="0" applyFont="1" applyFill="1" applyBorder="1" applyAlignment="1">
      <alignment horizontal="center" vertical="center" wrapText="1"/>
    </xf>
    <xf numFmtId="0" fontId="1" fillId="0" borderId="20" xfId="0" applyFont="1" applyBorder="1"/>
    <xf numFmtId="0" fontId="3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 vertical="top"/>
    </xf>
    <xf numFmtId="0" fontId="6" fillId="0" borderId="19" xfId="0" applyFont="1" applyBorder="1" applyAlignment="1">
      <alignment horizontal="left" vertical="center" wrapText="1"/>
    </xf>
    <xf numFmtId="0" fontId="7" fillId="5" borderId="22" xfId="0" applyFont="1" applyFill="1" applyBorder="1" applyAlignment="1">
      <alignment horizontal="center" vertical="center"/>
    </xf>
    <xf numFmtId="0" fontId="1" fillId="0" borderId="21" xfId="0" applyFont="1" applyBorder="1"/>
    <xf numFmtId="0" fontId="20" fillId="0" borderId="55" xfId="4" applyFont="1" applyFill="1" applyBorder="1" applyAlignment="1">
      <alignment horizontal="center" vertical="center" wrapText="1"/>
    </xf>
    <xf numFmtId="0" fontId="20" fillId="0" borderId="52" xfId="4" applyFont="1" applyFill="1" applyBorder="1" applyAlignment="1">
      <alignment horizontal="center" vertical="center" wrapText="1"/>
    </xf>
    <xf numFmtId="44" fontId="17" fillId="0" borderId="58" xfId="5" applyFont="1" applyFill="1" applyBorder="1" applyAlignment="1">
      <alignment horizontal="center" vertical="center" wrapText="1"/>
    </xf>
    <xf numFmtId="44" fontId="17" fillId="0" borderId="59" xfId="5" applyFont="1" applyFill="1" applyBorder="1" applyAlignment="1">
      <alignment horizontal="center" vertical="center" wrapText="1"/>
    </xf>
    <xf numFmtId="44" fontId="17" fillId="0" borderId="71" xfId="5" applyFont="1" applyFill="1" applyBorder="1" applyAlignment="1">
      <alignment horizontal="center" vertical="center" wrapText="1"/>
    </xf>
    <xf numFmtId="44" fontId="17" fillId="0" borderId="72" xfId="5" applyFont="1" applyFill="1" applyBorder="1" applyAlignment="1">
      <alignment horizontal="center" vertical="center" wrapText="1"/>
    </xf>
    <xf numFmtId="44" fontId="17" fillId="0" borderId="68" xfId="5" applyFont="1" applyFill="1" applyBorder="1" applyAlignment="1">
      <alignment horizontal="center" vertical="center" wrapText="1"/>
    </xf>
    <xf numFmtId="44" fontId="17" fillId="0" borderId="69" xfId="5" applyFont="1" applyFill="1" applyBorder="1" applyAlignment="1">
      <alignment horizontal="center" vertical="center" wrapText="1"/>
    </xf>
    <xf numFmtId="44" fontId="17" fillId="0" borderId="56" xfId="5" applyFont="1" applyFill="1" applyBorder="1" applyAlignment="1">
      <alignment horizontal="center" vertical="center" wrapText="1"/>
    </xf>
    <xf numFmtId="44" fontId="17" fillId="0" borderId="53" xfId="5" applyFont="1" applyFill="1" applyBorder="1" applyAlignment="1">
      <alignment horizontal="center" vertical="center" wrapText="1"/>
    </xf>
    <xf numFmtId="0" fontId="33" fillId="0" borderId="36" xfId="4" applyFont="1" applyFill="1" applyBorder="1" applyAlignment="1">
      <alignment horizontal="center" vertical="center" wrapText="1"/>
    </xf>
    <xf numFmtId="0" fontId="33" fillId="0" borderId="37" xfId="4" applyFont="1" applyFill="1" applyBorder="1" applyAlignment="1">
      <alignment horizontal="center" vertical="center" wrapText="1"/>
    </xf>
    <xf numFmtId="0" fontId="33" fillId="0" borderId="62" xfId="4" applyFont="1" applyFill="1" applyBorder="1" applyAlignment="1">
      <alignment horizontal="center" vertical="center" wrapText="1"/>
    </xf>
    <xf numFmtId="0" fontId="33" fillId="0" borderId="38" xfId="4" applyFont="1" applyFill="1" applyBorder="1" applyAlignment="1">
      <alignment horizontal="center" vertical="center" wrapText="1"/>
    </xf>
    <xf numFmtId="44" fontId="17" fillId="0" borderId="43" xfId="5" applyFont="1" applyFill="1" applyBorder="1" applyAlignment="1">
      <alignment horizontal="left" vertical="center" wrapText="1"/>
    </xf>
    <xf numFmtId="44" fontId="17" fillId="0" borderId="44" xfId="5" applyFont="1" applyFill="1" applyBorder="1" applyAlignment="1">
      <alignment horizontal="left" vertical="center" wrapText="1"/>
    </xf>
    <xf numFmtId="44" fontId="17" fillId="0" borderId="45" xfId="5" applyFont="1" applyFill="1" applyBorder="1" applyAlignment="1">
      <alignment horizontal="left" vertical="center" wrapText="1"/>
    </xf>
    <xf numFmtId="44" fontId="17" fillId="0" borderId="60" xfId="5" applyFont="1" applyFill="1" applyBorder="1" applyAlignment="1">
      <alignment horizontal="center" vertical="center" wrapText="1"/>
    </xf>
    <xf numFmtId="44" fontId="17" fillId="0" borderId="10" xfId="5" applyFont="1" applyFill="1" applyBorder="1" applyAlignment="1">
      <alignment horizontal="center" vertical="center" wrapText="1"/>
    </xf>
    <xf numFmtId="44" fontId="17" fillId="0" borderId="61" xfId="5" applyFont="1" applyFill="1" applyBorder="1" applyAlignment="1">
      <alignment horizontal="center" vertical="center" wrapText="1"/>
    </xf>
    <xf numFmtId="44" fontId="17" fillId="0" borderId="34" xfId="5" applyFont="1" applyFill="1" applyBorder="1" applyAlignment="1">
      <alignment horizontal="center" vertical="center" wrapText="1"/>
    </xf>
    <xf numFmtId="0" fontId="17" fillId="0" borderId="65" xfId="4" applyFont="1" applyFill="1" applyBorder="1" applyAlignment="1">
      <alignment horizontal="left" vertical="center" wrapText="1"/>
    </xf>
    <xf numFmtId="0" fontId="17" fillId="0" borderId="15" xfId="4" applyFont="1" applyFill="1" applyBorder="1" applyAlignment="1">
      <alignment horizontal="left" vertical="center" wrapText="1"/>
    </xf>
    <xf numFmtId="0" fontId="17" fillId="0" borderId="66" xfId="4" applyFont="1" applyFill="1" applyBorder="1" applyAlignment="1">
      <alignment horizontal="left" vertical="center" wrapText="1"/>
    </xf>
    <xf numFmtId="0" fontId="17" fillId="0" borderId="67" xfId="4" applyFont="1" applyFill="1" applyBorder="1" applyAlignment="1">
      <alignment horizontal="left" vertical="center" wrapText="1"/>
    </xf>
    <xf numFmtId="0" fontId="17" fillId="0" borderId="68" xfId="4" applyFont="1" applyFill="1" applyBorder="1" applyAlignment="1">
      <alignment horizontal="left" vertical="center" wrapText="1"/>
    </xf>
    <xf numFmtId="0" fontId="17" fillId="0" borderId="69" xfId="4" applyFont="1" applyFill="1" applyBorder="1" applyAlignment="1">
      <alignment horizontal="left" vertical="center" wrapText="1"/>
    </xf>
    <xf numFmtId="168" fontId="19" fillId="0" borderId="33" xfId="4" applyNumberFormat="1" applyFont="1" applyFill="1" applyBorder="1" applyAlignment="1">
      <alignment horizontal="center" vertical="center" shrinkToFit="1"/>
    </xf>
    <xf numFmtId="168" fontId="19" fillId="0" borderId="52" xfId="4" applyNumberFormat="1" applyFont="1" applyFill="1" applyBorder="1" applyAlignment="1">
      <alignment horizontal="center" vertical="center" shrinkToFit="1"/>
    </xf>
    <xf numFmtId="0" fontId="20" fillId="0" borderId="70" xfId="4" applyFont="1" applyFill="1" applyBorder="1" applyAlignment="1">
      <alignment horizontal="center" vertical="center" wrapText="1"/>
    </xf>
    <xf numFmtId="0" fontId="20" fillId="0" borderId="59" xfId="4" applyFont="1" applyFill="1" applyBorder="1" applyAlignment="1">
      <alignment horizontal="center" vertical="center" wrapText="1"/>
    </xf>
    <xf numFmtId="0" fontId="20" fillId="0" borderId="71" xfId="4" applyFont="1" applyFill="1" applyBorder="1" applyAlignment="1">
      <alignment horizontal="center" vertical="center" wrapText="1"/>
    </xf>
    <xf numFmtId="0" fontId="20" fillId="0" borderId="67" xfId="4" applyFont="1" applyFill="1" applyBorder="1" applyAlignment="1">
      <alignment horizontal="center" vertical="center" wrapText="1"/>
    </xf>
    <xf numFmtId="0" fontId="20" fillId="0" borderId="68" xfId="4" applyFont="1" applyFill="1" applyBorder="1" applyAlignment="1">
      <alignment horizontal="center" vertical="center" wrapText="1"/>
    </xf>
    <xf numFmtId="0" fontId="20" fillId="0" borderId="69" xfId="4" applyFont="1" applyFill="1" applyBorder="1" applyAlignment="1">
      <alignment horizontal="center" vertical="center" wrapText="1"/>
    </xf>
    <xf numFmtId="0" fontId="17" fillId="0" borderId="53" xfId="4" applyFont="1" applyFill="1" applyBorder="1" applyAlignment="1">
      <alignment horizontal="center" vertical="center" wrapText="1"/>
    </xf>
    <xf numFmtId="0" fontId="17" fillId="0" borderId="37" xfId="4" applyFont="1" applyFill="1" applyBorder="1" applyAlignment="1">
      <alignment horizontal="center" vertical="center" wrapText="1"/>
    </xf>
    <xf numFmtId="0" fontId="17" fillId="0" borderId="8" xfId="4" applyFont="1" applyFill="1" applyBorder="1" applyAlignment="1">
      <alignment horizontal="center" vertical="center" wrapText="1"/>
    </xf>
    <xf numFmtId="0" fontId="20" fillId="0" borderId="8" xfId="4" applyFont="1" applyFill="1" applyBorder="1" applyAlignment="1">
      <alignment horizontal="center" vertical="center" wrapText="1"/>
    </xf>
    <xf numFmtId="0" fontId="24" fillId="0" borderId="46" xfId="0" applyFont="1" applyBorder="1" applyAlignment="1">
      <alignment horizontal="center"/>
    </xf>
    <xf numFmtId="0" fontId="24" fillId="0" borderId="47" xfId="0" applyFont="1" applyBorder="1" applyAlignment="1">
      <alignment horizontal="center"/>
    </xf>
    <xf numFmtId="0" fontId="24" fillId="0" borderId="50" xfId="0" applyFont="1" applyBorder="1" applyAlignment="1">
      <alignment horizontal="center"/>
    </xf>
    <xf numFmtId="0" fontId="24" fillId="0" borderId="39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14" fillId="0" borderId="39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0" xfId="0" applyBorder="1" applyAlignment="1">
      <alignment horizontal="center"/>
    </xf>
    <xf numFmtId="0" fontId="14" fillId="0" borderId="8" xfId="0" applyFont="1" applyBorder="1" applyAlignment="1">
      <alignment horizontal="left"/>
    </xf>
    <xf numFmtId="0" fontId="14" fillId="0" borderId="39" xfId="0" applyFont="1" applyBorder="1" applyAlignment="1">
      <alignment horizontal="justify"/>
    </xf>
    <xf numFmtId="0" fontId="14" fillId="0" borderId="8" xfId="0" applyFont="1" applyBorder="1" applyAlignment="1">
      <alignment horizontal="justify"/>
    </xf>
    <xf numFmtId="0" fontId="0" fillId="0" borderId="4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9" xfId="0" applyBorder="1" applyAlignment="1">
      <alignment horizontal="left"/>
    </xf>
    <xf numFmtId="0" fontId="14" fillId="0" borderId="39" xfId="0" applyFont="1" applyBorder="1" applyAlignment="1">
      <alignment horizontal="center"/>
    </xf>
    <xf numFmtId="0" fontId="31" fillId="0" borderId="11" xfId="0" applyFont="1" applyBorder="1" applyAlignment="1">
      <alignment horizontal="center" vertical="top"/>
    </xf>
    <xf numFmtId="0" fontId="31" fillId="0" borderId="12" xfId="0" applyFont="1" applyBorder="1" applyAlignment="1">
      <alignment horizontal="center" vertical="top"/>
    </xf>
    <xf numFmtId="0" fontId="31" fillId="0" borderId="73" xfId="0" applyFont="1" applyBorder="1" applyAlignment="1">
      <alignment horizontal="center" vertical="top"/>
    </xf>
    <xf numFmtId="0" fontId="24" fillId="0" borderId="36" xfId="0" applyFont="1" applyBorder="1" applyAlignment="1">
      <alignment horizontal="center"/>
    </xf>
    <xf numFmtId="0" fontId="24" fillId="0" borderId="37" xfId="0" applyFont="1" applyBorder="1" applyAlignment="1">
      <alignment horizontal="center"/>
    </xf>
    <xf numFmtId="0" fontId="31" fillId="0" borderId="46" xfId="0" applyFont="1" applyBorder="1" applyAlignment="1">
      <alignment horizontal="center" vertical="top"/>
    </xf>
    <xf numFmtId="0" fontId="31" fillId="0" borderId="47" xfId="0" applyFont="1" applyBorder="1" applyAlignment="1">
      <alignment horizontal="center" vertical="top"/>
    </xf>
    <xf numFmtId="0" fontId="31" fillId="0" borderId="26" xfId="0" applyFont="1" applyBorder="1" applyAlignment="1">
      <alignment horizontal="center" vertical="top"/>
    </xf>
    <xf numFmtId="0" fontId="31" fillId="0" borderId="13" xfId="0" applyFont="1" applyBorder="1" applyAlignment="1">
      <alignment horizontal="center" vertical="top"/>
    </xf>
    <xf numFmtId="0" fontId="22" fillId="0" borderId="17" xfId="8" applyNumberFormat="1" applyFont="1" applyFill="1" applyBorder="1" applyAlignment="1">
      <alignment horizontal="justify" vertical="top"/>
    </xf>
    <xf numFmtId="0" fontId="22" fillId="0" borderId="7" xfId="8" applyNumberFormat="1" applyFont="1" applyFill="1" applyBorder="1" applyAlignment="1">
      <alignment horizontal="justify" vertical="top"/>
    </xf>
    <xf numFmtId="0" fontId="22" fillId="0" borderId="18" xfId="8" applyNumberFormat="1" applyFont="1" applyFill="1" applyBorder="1" applyAlignment="1">
      <alignment horizontal="justify" vertical="top"/>
    </xf>
  </cellXfs>
  <cellStyles count="11">
    <cellStyle name="Moeda" xfId="3" builtinId="4"/>
    <cellStyle name="Moeda 2" xfId="5"/>
    <cellStyle name="Normal" xfId="0" builtinId="0"/>
    <cellStyle name="Normal 12 2" xfId="2"/>
    <cellStyle name="Normal 2" xfId="4"/>
    <cellStyle name="Normal 2 2" xfId="8"/>
    <cellStyle name="Normal 3 2 2" xfId="7"/>
    <cellStyle name="Porcentagem" xfId="1" builtinId="5"/>
    <cellStyle name="Porcentagem 2" xfId="6"/>
    <cellStyle name="Porcentagem 2 2 2" xfId="9"/>
    <cellStyle name="Vírgula" xfId="10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104387</xdr:colOff>
      <xdr:row>3</xdr:row>
      <xdr:rowOff>95250</xdr:rowOff>
    </xdr:to>
    <xdr:pic>
      <xdr:nvPicPr>
        <xdr:cNvPr id="3" name="Imagem 2" descr="TIMBRADO DA WR 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2847587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1371212</xdr:colOff>
      <xdr:row>3</xdr:row>
      <xdr:rowOff>95250</xdr:rowOff>
    </xdr:to>
    <xdr:pic>
      <xdr:nvPicPr>
        <xdr:cNvPr id="3" name="Imagem 2" descr="TIMBRADO DA WR 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2847587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39</xdr:row>
      <xdr:rowOff>123825</xdr:rowOff>
    </xdr:from>
    <xdr:ext cx="5267325" cy="657225"/>
    <xdr:pic>
      <xdr:nvPicPr>
        <xdr:cNvPr id="2" name="image2.png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1</xdr:col>
      <xdr:colOff>0</xdr:colOff>
      <xdr:row>0</xdr:row>
      <xdr:rowOff>0</xdr:rowOff>
    </xdr:from>
    <xdr:to>
      <xdr:col>2</xdr:col>
      <xdr:colOff>199637</xdr:colOff>
      <xdr:row>3</xdr:row>
      <xdr:rowOff>95250</xdr:rowOff>
    </xdr:to>
    <xdr:pic>
      <xdr:nvPicPr>
        <xdr:cNvPr id="4" name="Imagem 3" descr="TIMBRADO DA WR NOV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2847587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666750</xdr:colOff>
      <xdr:row>2</xdr:row>
      <xdr:rowOff>171450</xdr:rowOff>
    </xdr:to>
    <xdr:pic>
      <xdr:nvPicPr>
        <xdr:cNvPr id="2" name="Imagem 1" descr="TIMBRADO DA WR 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575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190500</xdr:colOff>
      <xdr:row>3</xdr:row>
      <xdr:rowOff>95250</xdr:rowOff>
    </xdr:to>
    <xdr:pic>
      <xdr:nvPicPr>
        <xdr:cNvPr id="2" name="Imagem 1" descr="TIMBRADO DA WR 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48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9"/>
  <sheetViews>
    <sheetView showGridLines="0" topLeftCell="D1" workbookViewId="0">
      <selection activeCell="J7" sqref="J7"/>
    </sheetView>
  </sheetViews>
  <sheetFormatPr defaultColWidth="14.42578125" defaultRowHeight="15" customHeight="1" x14ac:dyDescent="0.25"/>
  <cols>
    <col min="1" max="1" width="1.85546875" customWidth="1"/>
    <col min="2" max="2" width="10.7109375" customWidth="1"/>
    <col min="3" max="3" width="18" customWidth="1"/>
    <col min="4" max="4" width="12.42578125" customWidth="1"/>
    <col min="5" max="5" width="63.28515625" customWidth="1"/>
    <col min="6" max="6" width="8.7109375" customWidth="1"/>
    <col min="7" max="7" width="13.140625" bestFit="1" customWidth="1"/>
    <col min="8" max="8" width="16" customWidth="1"/>
    <col min="9" max="10" width="21.85546875" customWidth="1"/>
    <col min="11" max="11" width="13.42578125" customWidth="1"/>
    <col min="12" max="12" width="15.85546875" customWidth="1"/>
  </cols>
  <sheetData>
    <row r="1" spans="1:11" s="34" customFormat="1" ht="1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34" customFormat="1" ht="1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34" customFormat="1" ht="1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34" customFormat="1" ht="1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45" customFormat="1" ht="15" customHeight="1" x14ac:dyDescent="0.25">
      <c r="A5" s="54"/>
      <c r="B5" s="55" t="s">
        <v>167</v>
      </c>
      <c r="C5" s="56"/>
      <c r="D5" s="57"/>
      <c r="E5" s="58"/>
      <c r="F5" s="59"/>
      <c r="G5" s="60"/>
      <c r="H5" s="61"/>
      <c r="I5" s="61"/>
      <c r="J5" s="54"/>
      <c r="K5" s="54"/>
    </row>
    <row r="6" spans="1:11" s="45" customFormat="1" ht="15" customHeight="1" x14ac:dyDescent="0.25">
      <c r="A6" s="54"/>
      <c r="B6" s="39" t="s">
        <v>168</v>
      </c>
      <c r="C6" s="56"/>
      <c r="D6" s="57"/>
      <c r="E6" s="58"/>
      <c r="F6" s="59"/>
      <c r="G6" s="60"/>
      <c r="H6" s="61"/>
      <c r="I6" s="61"/>
      <c r="J6" s="54"/>
      <c r="K6" s="54"/>
    </row>
    <row r="7" spans="1:11" s="45" customFormat="1" ht="15" customHeight="1" x14ac:dyDescent="0.25">
      <c r="A7" s="54"/>
      <c r="B7" s="39" t="s">
        <v>169</v>
      </c>
      <c r="C7" s="40"/>
      <c r="D7" s="62"/>
      <c r="E7" s="40"/>
      <c r="F7" s="59"/>
      <c r="G7" s="60"/>
      <c r="H7" s="61"/>
      <c r="I7" s="61"/>
      <c r="J7" s="54"/>
      <c r="K7" s="54"/>
    </row>
    <row r="8" spans="1:11" s="45" customFormat="1" ht="15" customHeight="1" x14ac:dyDescent="0.25">
      <c r="A8" s="54"/>
      <c r="B8" s="41"/>
      <c r="C8" s="41"/>
      <c r="D8" s="62"/>
      <c r="E8" s="41"/>
      <c r="F8" s="59"/>
      <c r="G8" s="60"/>
      <c r="H8" s="61"/>
      <c r="I8" s="61"/>
      <c r="J8" s="54"/>
      <c r="K8" s="54"/>
    </row>
    <row r="9" spans="1:11" s="45" customFormat="1" ht="15" customHeight="1" x14ac:dyDescent="0.25">
      <c r="A9" s="54"/>
      <c r="B9" s="63" t="s">
        <v>170</v>
      </c>
      <c r="C9" s="41"/>
      <c r="D9" s="62"/>
      <c r="E9" s="41"/>
      <c r="F9" s="59"/>
      <c r="G9" s="60"/>
      <c r="H9" s="61"/>
      <c r="I9" s="61"/>
      <c r="J9" s="54"/>
      <c r="K9" s="54"/>
    </row>
    <row r="10" spans="1:11" s="45" customFormat="1" ht="15" customHeight="1" x14ac:dyDescent="0.25">
      <c r="A10" s="54"/>
      <c r="B10" s="63" t="s">
        <v>171</v>
      </c>
      <c r="C10" s="42"/>
      <c r="D10" s="43"/>
      <c r="E10" s="42"/>
      <c r="F10" s="59"/>
      <c r="G10" s="60"/>
      <c r="H10" s="61"/>
      <c r="I10" s="61"/>
      <c r="J10" s="54"/>
      <c r="K10" s="54"/>
    </row>
    <row r="11" spans="1:11" s="45" customFormat="1" ht="15" customHeight="1" x14ac:dyDescent="0.25">
      <c r="A11" s="54"/>
      <c r="B11" s="42"/>
      <c r="C11" s="64"/>
      <c r="D11" s="42"/>
      <c r="E11" s="42"/>
      <c r="F11" s="42"/>
      <c r="G11" s="42"/>
      <c r="H11" s="42"/>
      <c r="I11" s="42"/>
      <c r="J11" s="54"/>
      <c r="K11" s="54"/>
    </row>
    <row r="12" spans="1:11" s="45" customFormat="1" ht="15" customHeight="1" x14ac:dyDescent="0.25">
      <c r="A12" s="54"/>
      <c r="B12" s="46" t="s">
        <v>131</v>
      </c>
      <c r="C12" s="47"/>
      <c r="D12" s="47"/>
      <c r="E12" s="47"/>
      <c r="F12" s="47"/>
      <c r="G12" s="47"/>
      <c r="H12" s="48"/>
      <c r="I12" s="49"/>
      <c r="J12" s="54"/>
      <c r="K12" s="54"/>
    </row>
    <row r="13" spans="1:11" s="45" customFormat="1" ht="15" customHeight="1" x14ac:dyDescent="0.25">
      <c r="A13" s="54"/>
      <c r="B13" s="46" t="s">
        <v>132</v>
      </c>
      <c r="C13" s="46"/>
      <c r="D13" s="46"/>
      <c r="E13" s="46"/>
      <c r="F13" s="46"/>
      <c r="G13" s="50"/>
      <c r="H13" s="48"/>
      <c r="I13" s="49"/>
      <c r="J13" s="54"/>
      <c r="K13" s="54"/>
    </row>
    <row r="14" spans="1:11" ht="16.5" thickBot="1" x14ac:dyDescent="0.3">
      <c r="A14" s="33"/>
      <c r="B14" s="51" t="s">
        <v>172</v>
      </c>
      <c r="C14" s="33"/>
      <c r="D14" s="31"/>
      <c r="E14" s="30"/>
      <c r="F14" s="51" t="s">
        <v>0</v>
      </c>
      <c r="G14" s="52">
        <f>(BDI!F34)/100</f>
        <v>0.21559999999999999</v>
      </c>
      <c r="H14" s="29"/>
      <c r="I14" s="53"/>
      <c r="J14" s="53"/>
      <c r="K14" s="53"/>
    </row>
    <row r="15" spans="1:11" s="34" customFormat="1" ht="16.5" thickBot="1" x14ac:dyDescent="0.3">
      <c r="A15" s="33"/>
      <c r="B15" s="208" t="s">
        <v>173</v>
      </c>
      <c r="C15" s="209"/>
      <c r="D15" s="209"/>
      <c r="E15" s="209"/>
      <c r="F15" s="209"/>
      <c r="G15" s="209"/>
      <c r="H15" s="209"/>
      <c r="I15" s="209"/>
      <c r="J15" s="209"/>
      <c r="K15" s="210"/>
    </row>
    <row r="16" spans="1:11" ht="30.75" thickBot="1" x14ac:dyDescent="0.3">
      <c r="A16" s="33"/>
      <c r="B16" s="65" t="s">
        <v>1</v>
      </c>
      <c r="C16" s="66" t="s">
        <v>2</v>
      </c>
      <c r="D16" s="66" t="s">
        <v>3</v>
      </c>
      <c r="E16" s="67" t="s">
        <v>4</v>
      </c>
      <c r="F16" s="66" t="s">
        <v>5</v>
      </c>
      <c r="G16" s="66" t="s">
        <v>6</v>
      </c>
      <c r="H16" s="68" t="s">
        <v>7</v>
      </c>
      <c r="I16" s="66" t="s">
        <v>8</v>
      </c>
      <c r="J16" s="66" t="s">
        <v>9</v>
      </c>
      <c r="K16" s="69" t="s">
        <v>10</v>
      </c>
    </row>
    <row r="17" spans="2:12" x14ac:dyDescent="0.25">
      <c r="B17" s="73">
        <v>1</v>
      </c>
      <c r="C17" s="74"/>
      <c r="D17" s="74"/>
      <c r="E17" s="75" t="s">
        <v>11</v>
      </c>
      <c r="F17" s="74"/>
      <c r="G17" s="74"/>
      <c r="H17" s="74"/>
      <c r="I17" s="76"/>
      <c r="J17" s="76">
        <f>ROUND(SUM(J18:J20),2)</f>
        <v>12950.39</v>
      </c>
      <c r="K17" s="77">
        <f t="shared" ref="K17:K22" si="0">J17/$J$64</f>
        <v>1.4795577208468727E-2</v>
      </c>
    </row>
    <row r="18" spans="2:12" ht="28.5" x14ac:dyDescent="0.25">
      <c r="B18" s="78" t="s">
        <v>12</v>
      </c>
      <c r="C18" s="79" t="s">
        <v>13</v>
      </c>
      <c r="D18" s="79">
        <v>103689</v>
      </c>
      <c r="E18" s="80" t="s">
        <v>14</v>
      </c>
      <c r="F18" s="81" t="s">
        <v>15</v>
      </c>
      <c r="G18" s="82">
        <v>8</v>
      </c>
      <c r="H18" s="83">
        <v>309.92</v>
      </c>
      <c r="I18" s="84">
        <f>H18+(H18*$G$14)</f>
        <v>376.73875200000003</v>
      </c>
      <c r="J18" s="84">
        <f>ROUND(G18*I18,2)</f>
        <v>3013.91</v>
      </c>
      <c r="K18" s="85">
        <f t="shared" si="0"/>
        <v>3.4433355369510865E-3</v>
      </c>
      <c r="L18" s="32"/>
    </row>
    <row r="19" spans="2:12" x14ac:dyDescent="0.25">
      <c r="B19" s="78" t="s">
        <v>16</v>
      </c>
      <c r="C19" s="86" t="s">
        <v>17</v>
      </c>
      <c r="D19" s="87" t="s">
        <v>18</v>
      </c>
      <c r="E19" s="80" t="s">
        <v>19</v>
      </c>
      <c r="F19" s="81" t="s">
        <v>20</v>
      </c>
      <c r="G19" s="82">
        <v>1</v>
      </c>
      <c r="H19" s="83">
        <v>4087.07</v>
      </c>
      <c r="I19" s="84">
        <f t="shared" ref="I19:I20" si="1">H19+(H19*$G$14)</f>
        <v>4968.2422919999999</v>
      </c>
      <c r="J19" s="84">
        <f t="shared" ref="J19:J20" si="2">ROUND(G19*I19,2)</f>
        <v>4968.24</v>
      </c>
      <c r="K19" s="85">
        <f t="shared" si="0"/>
        <v>5.6761208357588204E-3</v>
      </c>
      <c r="L19" s="194"/>
    </row>
    <row r="20" spans="2:12" x14ac:dyDescent="0.25">
      <c r="B20" s="78"/>
      <c r="C20" s="86"/>
      <c r="D20" s="87"/>
      <c r="E20" s="80" t="s">
        <v>21</v>
      </c>
      <c r="F20" s="81" t="s">
        <v>20</v>
      </c>
      <c r="G20" s="82">
        <v>1</v>
      </c>
      <c r="H20" s="83">
        <v>4087.07</v>
      </c>
      <c r="I20" s="84">
        <f t="shared" si="1"/>
        <v>4968.2422919999999</v>
      </c>
      <c r="J20" s="84">
        <f t="shared" si="2"/>
        <v>4968.24</v>
      </c>
      <c r="K20" s="85">
        <f t="shared" si="0"/>
        <v>5.6761208357588204E-3</v>
      </c>
    </row>
    <row r="21" spans="2:12" x14ac:dyDescent="0.25">
      <c r="B21" s="88">
        <v>2</v>
      </c>
      <c r="C21" s="89"/>
      <c r="D21" s="89"/>
      <c r="E21" s="90" t="s">
        <v>22</v>
      </c>
      <c r="F21" s="89"/>
      <c r="G21" s="89"/>
      <c r="H21" s="89"/>
      <c r="I21" s="89"/>
      <c r="J21" s="91">
        <f>ROUND(J22,2)</f>
        <v>17831.98</v>
      </c>
      <c r="K21" s="92">
        <f t="shared" si="0"/>
        <v>2.0372702047573098E-2</v>
      </c>
    </row>
    <row r="22" spans="2:12" x14ac:dyDescent="0.25">
      <c r="B22" s="78" t="s">
        <v>23</v>
      </c>
      <c r="C22" s="86" t="s">
        <v>24</v>
      </c>
      <c r="D22" s="87" t="s">
        <v>25</v>
      </c>
      <c r="E22" s="80" t="s">
        <v>26</v>
      </c>
      <c r="F22" s="81" t="s">
        <v>20</v>
      </c>
      <c r="G22" s="82">
        <v>1</v>
      </c>
      <c r="H22" s="83">
        <v>14669.28</v>
      </c>
      <c r="I22" s="84">
        <f>H22+(H22*$G$14)</f>
        <v>17831.976768</v>
      </c>
      <c r="J22" s="84">
        <f>ROUND(G22*I22,2)</f>
        <v>17831.98</v>
      </c>
      <c r="K22" s="85">
        <f t="shared" si="0"/>
        <v>2.0372702047573098E-2</v>
      </c>
    </row>
    <row r="23" spans="2:12" x14ac:dyDescent="0.25">
      <c r="B23" s="78"/>
      <c r="C23" s="86"/>
      <c r="D23" s="87"/>
      <c r="E23" s="80"/>
      <c r="F23" s="81"/>
      <c r="G23" s="82"/>
      <c r="H23" s="83"/>
      <c r="I23" s="99"/>
      <c r="J23" s="99"/>
      <c r="K23" s="100"/>
    </row>
    <row r="24" spans="2:12" ht="15" customHeight="1" x14ac:dyDescent="0.25">
      <c r="B24" s="214" t="s">
        <v>153</v>
      </c>
      <c r="C24" s="215"/>
      <c r="D24" s="215"/>
      <c r="E24" s="215"/>
      <c r="F24" s="215"/>
      <c r="G24" s="215"/>
      <c r="H24" s="215"/>
      <c r="I24" s="215"/>
      <c r="J24" s="215"/>
      <c r="K24" s="216"/>
    </row>
    <row r="25" spans="2:12" x14ac:dyDescent="0.25">
      <c r="B25" s="88">
        <v>3</v>
      </c>
      <c r="C25" s="93"/>
      <c r="D25" s="93"/>
      <c r="E25" s="90" t="s">
        <v>27</v>
      </c>
      <c r="F25" s="89"/>
      <c r="G25" s="94"/>
      <c r="H25" s="89"/>
      <c r="I25" s="89"/>
      <c r="J25" s="91">
        <f>SUM(J26:J28)</f>
        <v>126406.84</v>
      </c>
      <c r="K25" s="92">
        <f>J25/$J$64</f>
        <v>0.14441743923530898</v>
      </c>
    </row>
    <row r="26" spans="2:12" x14ac:dyDescent="0.25">
      <c r="B26" s="95" t="s">
        <v>28</v>
      </c>
      <c r="C26" s="79" t="s">
        <v>29</v>
      </c>
      <c r="D26" s="79">
        <v>4915598</v>
      </c>
      <c r="E26" s="80" t="s">
        <v>30</v>
      </c>
      <c r="F26" s="96" t="s">
        <v>15</v>
      </c>
      <c r="G26" s="82">
        <v>48000</v>
      </c>
      <c r="H26" s="83">
        <v>0.08</v>
      </c>
      <c r="I26" s="84">
        <f>H26+(H26*$G$14)</f>
        <v>9.7248000000000001E-2</v>
      </c>
      <c r="J26" s="84">
        <f t="shared" ref="J26:J28" si="3">ROUND(G26*I26,2)</f>
        <v>4667.8999999999996</v>
      </c>
      <c r="K26" s="85">
        <f>J26/$J$64</f>
        <v>5.3329880298130924E-3</v>
      </c>
      <c r="L26" s="1"/>
    </row>
    <row r="27" spans="2:12" x14ac:dyDescent="0.25">
      <c r="B27" s="95" t="s">
        <v>31</v>
      </c>
      <c r="C27" s="79" t="s">
        <v>29</v>
      </c>
      <c r="D27" s="79">
        <v>4915734</v>
      </c>
      <c r="E27" s="80" t="s">
        <v>32</v>
      </c>
      <c r="F27" s="96" t="s">
        <v>33</v>
      </c>
      <c r="G27" s="82">
        <v>4800</v>
      </c>
      <c r="H27" s="83">
        <v>9.1999999999999993</v>
      </c>
      <c r="I27" s="84">
        <f t="shared" ref="I27:I45" si="4">H27+(H27*$G$14)</f>
        <v>11.18352</v>
      </c>
      <c r="J27" s="84">
        <f t="shared" si="3"/>
        <v>53680.9</v>
      </c>
      <c r="K27" s="85"/>
      <c r="L27" s="1"/>
    </row>
    <row r="28" spans="2:12" ht="28.5" x14ac:dyDescent="0.25">
      <c r="B28" s="95" t="s">
        <v>34</v>
      </c>
      <c r="C28" s="79" t="s">
        <v>29</v>
      </c>
      <c r="D28" s="79">
        <v>5914374</v>
      </c>
      <c r="E28" s="80" t="s">
        <v>35</v>
      </c>
      <c r="F28" s="96" t="s">
        <v>36</v>
      </c>
      <c r="G28" s="82">
        <v>77760</v>
      </c>
      <c r="H28" s="83">
        <v>0.72</v>
      </c>
      <c r="I28" s="84">
        <f t="shared" si="4"/>
        <v>0.87523200000000001</v>
      </c>
      <c r="J28" s="84">
        <f t="shared" si="3"/>
        <v>68058.039999999994</v>
      </c>
      <c r="K28" s="85">
        <f t="shared" ref="K28:K34" si="5">J28/$J$64</f>
        <v>7.7755031738584932E-2</v>
      </c>
      <c r="L28" s="1"/>
    </row>
    <row r="29" spans="2:12" ht="15.75" customHeight="1" x14ac:dyDescent="0.25">
      <c r="B29" s="88">
        <v>4</v>
      </c>
      <c r="C29" s="91"/>
      <c r="D29" s="91"/>
      <c r="E29" s="91" t="s">
        <v>37</v>
      </c>
      <c r="F29" s="91"/>
      <c r="G29" s="91"/>
      <c r="H29" s="91"/>
      <c r="I29" s="89"/>
      <c r="J29" s="91">
        <f>J30+J31+J32</f>
        <v>185788.41</v>
      </c>
      <c r="K29" s="92">
        <f t="shared" si="5"/>
        <v>0.21225976704899571</v>
      </c>
    </row>
    <row r="30" spans="2:12" ht="15.75" customHeight="1" x14ac:dyDescent="0.25">
      <c r="B30" s="95" t="s">
        <v>38</v>
      </c>
      <c r="C30" s="79" t="s">
        <v>29</v>
      </c>
      <c r="D30" s="79">
        <v>5502985</v>
      </c>
      <c r="E30" s="80" t="s">
        <v>39</v>
      </c>
      <c r="F30" s="96" t="s">
        <v>15</v>
      </c>
      <c r="G30" s="82">
        <v>4800</v>
      </c>
      <c r="H30" s="83">
        <v>0.38</v>
      </c>
      <c r="I30" s="84">
        <f t="shared" si="4"/>
        <v>0.46192800000000001</v>
      </c>
      <c r="J30" s="84">
        <f t="shared" ref="J30:J32" si="6">ROUND(G30*I30,2)</f>
        <v>2217.25</v>
      </c>
      <c r="K30" s="85">
        <f t="shared" si="5"/>
        <v>2.5331664579581995E-3</v>
      </c>
    </row>
    <row r="31" spans="2:12" ht="27.75" customHeight="1" x14ac:dyDescent="0.25">
      <c r="B31" s="95" t="s">
        <v>40</v>
      </c>
      <c r="C31" s="79" t="s">
        <v>29</v>
      </c>
      <c r="D31" s="79">
        <v>4015612</v>
      </c>
      <c r="E31" s="80" t="s">
        <v>41</v>
      </c>
      <c r="F31" s="96" t="s">
        <v>33</v>
      </c>
      <c r="G31" s="82">
        <v>7200</v>
      </c>
      <c r="H31" s="83">
        <v>9.31</v>
      </c>
      <c r="I31" s="84">
        <f t="shared" si="4"/>
        <v>11.317236000000001</v>
      </c>
      <c r="J31" s="84">
        <f t="shared" si="6"/>
        <v>81484.100000000006</v>
      </c>
      <c r="K31" s="85">
        <f t="shared" si="5"/>
        <v>9.3094052983160105E-2</v>
      </c>
      <c r="L31" s="1"/>
    </row>
    <row r="32" spans="2:12" ht="28.5" x14ac:dyDescent="0.25">
      <c r="B32" s="95" t="s">
        <v>42</v>
      </c>
      <c r="C32" s="79" t="s">
        <v>29</v>
      </c>
      <c r="D32" s="79" t="s">
        <v>43</v>
      </c>
      <c r="E32" s="80" t="s">
        <v>35</v>
      </c>
      <c r="F32" s="96" t="s">
        <v>36</v>
      </c>
      <c r="G32" s="82">
        <v>116640</v>
      </c>
      <c r="H32" s="83">
        <v>0.72</v>
      </c>
      <c r="I32" s="84">
        <f t="shared" si="4"/>
        <v>0.87523200000000001</v>
      </c>
      <c r="J32" s="84">
        <f t="shared" si="6"/>
        <v>102087.06</v>
      </c>
      <c r="K32" s="85">
        <f t="shared" si="5"/>
        <v>0.1166325476078774</v>
      </c>
      <c r="L32" s="1"/>
    </row>
    <row r="33" spans="2:12" ht="15.75" customHeight="1" x14ac:dyDescent="0.25">
      <c r="B33" s="88">
        <v>5</v>
      </c>
      <c r="C33" s="91"/>
      <c r="D33" s="91"/>
      <c r="E33" s="91" t="s">
        <v>44</v>
      </c>
      <c r="F33" s="91"/>
      <c r="G33" s="91"/>
      <c r="H33" s="91"/>
      <c r="I33" s="89"/>
      <c r="J33" s="91">
        <f>SUM(J34:J45)</f>
        <v>378550.85</v>
      </c>
      <c r="K33" s="92">
        <f t="shared" si="5"/>
        <v>0.43248723231551051</v>
      </c>
    </row>
    <row r="34" spans="2:12" ht="28.5" x14ac:dyDescent="0.25">
      <c r="B34" s="95" t="s">
        <v>45</v>
      </c>
      <c r="C34" s="79" t="s">
        <v>29</v>
      </c>
      <c r="D34" s="79">
        <v>2003933</v>
      </c>
      <c r="E34" s="80" t="s">
        <v>152</v>
      </c>
      <c r="F34" s="96" t="s">
        <v>46</v>
      </c>
      <c r="G34" s="82">
        <v>16000</v>
      </c>
      <c r="H34" s="83">
        <v>5.77</v>
      </c>
      <c r="I34" s="84">
        <f t="shared" si="4"/>
        <v>7.0140119999999992</v>
      </c>
      <c r="J34" s="84">
        <f>ROUND(G34*I34,2)</f>
        <v>112224.19</v>
      </c>
      <c r="K34" s="85">
        <f t="shared" si="5"/>
        <v>0.12821402813373683</v>
      </c>
    </row>
    <row r="35" spans="2:12" ht="15.75" hidden="1" customHeight="1" x14ac:dyDescent="0.25">
      <c r="B35" s="95"/>
      <c r="C35" s="79"/>
      <c r="D35" s="79"/>
      <c r="E35" s="80"/>
      <c r="F35" s="96"/>
      <c r="G35" s="82"/>
      <c r="H35" s="83"/>
      <c r="I35" s="84">
        <f t="shared" si="4"/>
        <v>0</v>
      </c>
      <c r="J35" s="84"/>
      <c r="K35" s="85"/>
    </row>
    <row r="36" spans="2:12" ht="15.75" hidden="1" customHeight="1" x14ac:dyDescent="0.25">
      <c r="B36" s="95"/>
      <c r="C36" s="79"/>
      <c r="D36" s="79"/>
      <c r="E36" s="80"/>
      <c r="F36" s="96"/>
      <c r="G36" s="82"/>
      <c r="H36" s="83"/>
      <c r="I36" s="84">
        <f t="shared" si="4"/>
        <v>0</v>
      </c>
      <c r="J36" s="84"/>
      <c r="K36" s="85"/>
    </row>
    <row r="37" spans="2:12" ht="15.75" hidden="1" customHeight="1" x14ac:dyDescent="0.25">
      <c r="B37" s="95"/>
      <c r="C37" s="79"/>
      <c r="D37" s="79"/>
      <c r="E37" s="80"/>
      <c r="F37" s="96"/>
      <c r="G37" s="82"/>
      <c r="H37" s="83"/>
      <c r="I37" s="84">
        <f t="shared" si="4"/>
        <v>0</v>
      </c>
      <c r="J37" s="84"/>
      <c r="K37" s="85"/>
    </row>
    <row r="38" spans="2:12" ht="15.75" hidden="1" customHeight="1" x14ac:dyDescent="0.25">
      <c r="B38" s="95"/>
      <c r="C38" s="79"/>
      <c r="D38" s="79"/>
      <c r="E38" s="80"/>
      <c r="F38" s="96"/>
      <c r="G38" s="82"/>
      <c r="H38" s="83"/>
      <c r="I38" s="84">
        <f t="shared" si="4"/>
        <v>0</v>
      </c>
      <c r="J38" s="84"/>
      <c r="K38" s="85"/>
    </row>
    <row r="39" spans="2:12" ht="15.75" customHeight="1" x14ac:dyDescent="0.25">
      <c r="B39" s="95" t="s">
        <v>133</v>
      </c>
      <c r="C39" s="79" t="s">
        <v>29</v>
      </c>
      <c r="D39" s="5">
        <v>4915740</v>
      </c>
      <c r="E39" s="70" t="s">
        <v>134</v>
      </c>
      <c r="F39" s="71" t="s">
        <v>135</v>
      </c>
      <c r="G39" s="82">
        <v>4</v>
      </c>
      <c r="H39" s="83">
        <v>1446.41</v>
      </c>
      <c r="I39" s="84">
        <f t="shared" si="4"/>
        <v>1758.2559960000001</v>
      </c>
      <c r="J39" s="84">
        <f>ROUND(G39*I39,2)</f>
        <v>7033.02</v>
      </c>
      <c r="K39" s="85">
        <f>J39/$J$64</f>
        <v>8.0350931839662538E-3</v>
      </c>
    </row>
    <row r="40" spans="2:12" ht="33.75" customHeight="1" x14ac:dyDescent="0.25">
      <c r="B40" s="95" t="s">
        <v>136</v>
      </c>
      <c r="C40" s="79" t="s">
        <v>29</v>
      </c>
      <c r="D40" s="72" t="s">
        <v>137</v>
      </c>
      <c r="E40" s="70" t="s">
        <v>138</v>
      </c>
      <c r="F40" s="71" t="s">
        <v>33</v>
      </c>
      <c r="G40" s="82">
        <v>15</v>
      </c>
      <c r="H40" s="83">
        <v>341.08</v>
      </c>
      <c r="I40" s="84">
        <f t="shared" si="4"/>
        <v>414.616848</v>
      </c>
      <c r="J40" s="84">
        <f>ROUND(G40*I40,2)</f>
        <v>6219.25</v>
      </c>
      <c r="K40" s="85">
        <f>J40/$J$64</f>
        <v>7.1053762515081893E-3</v>
      </c>
    </row>
    <row r="41" spans="2:12" ht="15.75" customHeight="1" x14ac:dyDescent="0.25">
      <c r="B41" s="95" t="s">
        <v>139</v>
      </c>
      <c r="C41" s="79" t="s">
        <v>29</v>
      </c>
      <c r="D41" s="6" t="s">
        <v>140</v>
      </c>
      <c r="E41" s="70" t="s">
        <v>141</v>
      </c>
      <c r="F41" s="71" t="s">
        <v>52</v>
      </c>
      <c r="G41" s="82">
        <v>15</v>
      </c>
      <c r="H41" s="83">
        <v>826.41</v>
      </c>
      <c r="I41" s="84">
        <f t="shared" si="4"/>
        <v>1004.583996</v>
      </c>
      <c r="J41" s="84">
        <f>ROUND(G41*I41,2)</f>
        <v>15068.76</v>
      </c>
      <c r="K41" s="85">
        <f>J41/$J$64</f>
        <v>1.7215775124601283E-2</v>
      </c>
    </row>
    <row r="42" spans="2:12" ht="15.75" customHeight="1" x14ac:dyDescent="0.25">
      <c r="B42" s="95" t="s">
        <v>144</v>
      </c>
      <c r="C42" s="79" t="s">
        <v>29</v>
      </c>
      <c r="D42" s="6" t="s">
        <v>142</v>
      </c>
      <c r="E42" s="70" t="s">
        <v>143</v>
      </c>
      <c r="F42" s="96" t="s">
        <v>148</v>
      </c>
      <c r="G42" s="82">
        <v>4</v>
      </c>
      <c r="H42" s="83">
        <v>2033.07</v>
      </c>
      <c r="I42" s="84">
        <f t="shared" si="4"/>
        <v>2471.3998919999999</v>
      </c>
      <c r="J42" s="84">
        <f>ROUND(G42*I42,2)</f>
        <v>9885.6</v>
      </c>
      <c r="K42" s="85">
        <f>J42/$J$64</f>
        <v>1.1294112227665612E-2</v>
      </c>
    </row>
    <row r="43" spans="2:12" ht="15.75" customHeight="1" x14ac:dyDescent="0.25">
      <c r="B43" s="95" t="s">
        <v>145</v>
      </c>
      <c r="C43" s="79" t="s">
        <v>29</v>
      </c>
      <c r="D43" s="7">
        <v>6817857</v>
      </c>
      <c r="E43" s="70" t="s">
        <v>147</v>
      </c>
      <c r="F43" s="96" t="s">
        <v>52</v>
      </c>
      <c r="G43" s="82">
        <v>30</v>
      </c>
      <c r="H43" s="83">
        <v>2527.1999999999998</v>
      </c>
      <c r="I43" s="84">
        <f t="shared" si="4"/>
        <v>3072.0643199999995</v>
      </c>
      <c r="J43" s="84">
        <f t="shared" ref="J43:J44" si="7">ROUND(G43*I43,2)</f>
        <v>92161.93</v>
      </c>
      <c r="K43" s="85">
        <f t="shared" ref="K43:K45" si="8">J43/$J$64</f>
        <v>0.1052932730980681</v>
      </c>
    </row>
    <row r="44" spans="2:12" ht="15.75" customHeight="1" x14ac:dyDescent="0.25">
      <c r="B44" s="95" t="s">
        <v>146</v>
      </c>
      <c r="C44" s="79" t="s">
        <v>29</v>
      </c>
      <c r="D44" s="6" t="s">
        <v>156</v>
      </c>
      <c r="E44" s="70" t="s">
        <v>155</v>
      </c>
      <c r="F44" s="96" t="s">
        <v>148</v>
      </c>
      <c r="G44" s="82">
        <v>4</v>
      </c>
      <c r="H44" s="83">
        <v>27565.96</v>
      </c>
      <c r="I44" s="84">
        <f t="shared" si="4"/>
        <v>33509.180975999996</v>
      </c>
      <c r="J44" s="84">
        <f t="shared" si="7"/>
        <v>134036.72</v>
      </c>
      <c r="K44" s="85">
        <f t="shared" si="8"/>
        <v>0.15313443375295296</v>
      </c>
    </row>
    <row r="45" spans="2:12" ht="15.75" customHeight="1" x14ac:dyDescent="0.25">
      <c r="B45" s="95" t="s">
        <v>149</v>
      </c>
      <c r="C45" s="79" t="s">
        <v>29</v>
      </c>
      <c r="D45" s="7" t="s">
        <v>150</v>
      </c>
      <c r="E45" s="70" t="s">
        <v>151</v>
      </c>
      <c r="F45" s="96" t="s">
        <v>33</v>
      </c>
      <c r="G45" s="82">
        <v>10</v>
      </c>
      <c r="H45" s="83">
        <v>158.06</v>
      </c>
      <c r="I45" s="84">
        <f t="shared" si="4"/>
        <v>192.13773600000002</v>
      </c>
      <c r="J45" s="84">
        <f>ROUND(G45*I45,2)</f>
        <v>1921.38</v>
      </c>
      <c r="K45" s="85">
        <f t="shared" si="8"/>
        <v>2.1951405430112644E-3</v>
      </c>
      <c r="L45" s="32"/>
    </row>
    <row r="46" spans="2:12" ht="15" customHeight="1" x14ac:dyDescent="0.25">
      <c r="B46" s="214" t="s">
        <v>154</v>
      </c>
      <c r="C46" s="215"/>
      <c r="D46" s="215"/>
      <c r="E46" s="215"/>
      <c r="F46" s="215"/>
      <c r="G46" s="215"/>
      <c r="H46" s="215"/>
      <c r="I46" s="215"/>
      <c r="J46" s="215"/>
      <c r="K46" s="216"/>
    </row>
    <row r="47" spans="2:12" ht="15.75" customHeight="1" x14ac:dyDescent="0.25">
      <c r="B47" s="88">
        <v>3</v>
      </c>
      <c r="C47" s="93"/>
      <c r="D47" s="93"/>
      <c r="E47" s="90" t="s">
        <v>27</v>
      </c>
      <c r="F47" s="89"/>
      <c r="G47" s="94"/>
      <c r="H47" s="89"/>
      <c r="I47" s="89"/>
      <c r="J47" s="91">
        <f>SUM(J48:J50)</f>
        <v>55865.33</v>
      </c>
      <c r="K47" s="92">
        <f t="shared" ref="K47:K48" si="9">J47/$J$64</f>
        <v>6.3825089691629699E-2</v>
      </c>
    </row>
    <row r="48" spans="2:12" ht="15.75" customHeight="1" x14ac:dyDescent="0.25">
      <c r="B48" s="95" t="s">
        <v>28</v>
      </c>
      <c r="C48" s="79" t="s">
        <v>29</v>
      </c>
      <c r="D48" s="79">
        <v>4915598</v>
      </c>
      <c r="E48" s="80" t="s">
        <v>30</v>
      </c>
      <c r="F48" s="96" t="s">
        <v>15</v>
      </c>
      <c r="G48" s="82">
        <v>15000</v>
      </c>
      <c r="H48" s="83">
        <v>0.08</v>
      </c>
      <c r="I48" s="84">
        <f t="shared" ref="I48:I63" si="10">H48+(H48*$G$14)</f>
        <v>9.7248000000000001E-2</v>
      </c>
      <c r="J48" s="84">
        <f t="shared" ref="J48:J50" si="11">ROUND(G48*I48,2)</f>
        <v>1458.72</v>
      </c>
      <c r="K48" s="85">
        <f t="shared" si="9"/>
        <v>1.6665601874181011E-3</v>
      </c>
      <c r="L48" s="1"/>
    </row>
    <row r="49" spans="2:12" ht="18.75" customHeight="1" x14ac:dyDescent="0.25">
      <c r="B49" s="95" t="s">
        <v>31</v>
      </c>
      <c r="C49" s="79" t="s">
        <v>29</v>
      </c>
      <c r="D49" s="79">
        <v>4915734</v>
      </c>
      <c r="E49" s="80" t="s">
        <v>32</v>
      </c>
      <c r="F49" s="96" t="s">
        <v>33</v>
      </c>
      <c r="G49" s="82">
        <v>2250</v>
      </c>
      <c r="H49" s="83">
        <v>9.1999999999999993</v>
      </c>
      <c r="I49" s="84">
        <f t="shared" si="10"/>
        <v>11.18352</v>
      </c>
      <c r="J49" s="84">
        <f t="shared" si="11"/>
        <v>25162.92</v>
      </c>
      <c r="K49" s="85"/>
      <c r="L49" s="1"/>
    </row>
    <row r="50" spans="2:12" ht="27" customHeight="1" x14ac:dyDescent="0.25">
      <c r="B50" s="95" t="s">
        <v>34</v>
      </c>
      <c r="C50" s="79" t="s">
        <v>29</v>
      </c>
      <c r="D50" s="79">
        <v>5914374</v>
      </c>
      <c r="E50" s="80" t="s">
        <v>35</v>
      </c>
      <c r="F50" s="96" t="s">
        <v>36</v>
      </c>
      <c r="G50" s="82">
        <v>33412.5</v>
      </c>
      <c r="H50" s="83">
        <v>0.72</v>
      </c>
      <c r="I50" s="84">
        <f t="shared" si="10"/>
        <v>0.87523200000000001</v>
      </c>
      <c r="J50" s="84">
        <f t="shared" si="11"/>
        <v>29243.69</v>
      </c>
      <c r="K50" s="85">
        <f t="shared" ref="K50:K56" si="12">J50/$J$64</f>
        <v>3.3410366271249346E-2</v>
      </c>
      <c r="L50" s="1"/>
    </row>
    <row r="51" spans="2:12" ht="15.75" customHeight="1" x14ac:dyDescent="0.25">
      <c r="B51" s="88">
        <v>4</v>
      </c>
      <c r="C51" s="91"/>
      <c r="D51" s="91"/>
      <c r="E51" s="91" t="s">
        <v>37</v>
      </c>
      <c r="F51" s="91"/>
      <c r="G51" s="91"/>
      <c r="H51" s="91"/>
      <c r="I51" s="89"/>
      <c r="J51" s="91">
        <f>J52+J53+J54</f>
        <v>37164.53</v>
      </c>
      <c r="K51" s="92">
        <f t="shared" si="12"/>
        <v>4.2459777121110043E-2</v>
      </c>
    </row>
    <row r="52" spans="2:12" ht="15.75" customHeight="1" x14ac:dyDescent="0.25">
      <c r="B52" s="95" t="s">
        <v>38</v>
      </c>
      <c r="C52" s="79" t="s">
        <v>29</v>
      </c>
      <c r="D52" s="79">
        <v>5502985</v>
      </c>
      <c r="E52" s="80" t="s">
        <v>39</v>
      </c>
      <c r="F52" s="96" t="s">
        <v>15</v>
      </c>
      <c r="G52" s="82">
        <v>1500</v>
      </c>
      <c r="H52" s="83">
        <v>0.38</v>
      </c>
      <c r="I52" s="84">
        <f t="shared" si="10"/>
        <v>0.46192800000000001</v>
      </c>
      <c r="J52" s="84">
        <f t="shared" ref="J52:J54" si="13">ROUND(G52*I52,2)</f>
        <v>692.89</v>
      </c>
      <c r="K52" s="85">
        <f t="shared" si="12"/>
        <v>7.9161380406118247E-4</v>
      </c>
    </row>
    <row r="53" spans="2:12" ht="15.75" customHeight="1" x14ac:dyDescent="0.25">
      <c r="B53" s="95" t="s">
        <v>40</v>
      </c>
      <c r="C53" s="79" t="s">
        <v>29</v>
      </c>
      <c r="D53" s="79">
        <v>4015612</v>
      </c>
      <c r="E53" s="80" t="s">
        <v>41</v>
      </c>
      <c r="F53" s="96" t="s">
        <v>33</v>
      </c>
      <c r="G53" s="82">
        <v>1500</v>
      </c>
      <c r="H53" s="83">
        <v>9.31</v>
      </c>
      <c r="I53" s="84">
        <f t="shared" si="10"/>
        <v>11.317236000000001</v>
      </c>
      <c r="J53" s="84">
        <f t="shared" si="13"/>
        <v>16975.849999999999</v>
      </c>
      <c r="K53" s="85">
        <f t="shared" si="12"/>
        <v>1.9394589611153319E-2</v>
      </c>
      <c r="L53" s="1"/>
    </row>
    <row r="54" spans="2:12" ht="28.5" x14ac:dyDescent="0.25">
      <c r="B54" s="95" t="s">
        <v>42</v>
      </c>
      <c r="C54" s="79" t="s">
        <v>29</v>
      </c>
      <c r="D54" s="79" t="s">
        <v>43</v>
      </c>
      <c r="E54" s="80" t="s">
        <v>35</v>
      </c>
      <c r="F54" s="96" t="s">
        <v>36</v>
      </c>
      <c r="G54" s="82">
        <v>22275</v>
      </c>
      <c r="H54" s="83">
        <v>0.72</v>
      </c>
      <c r="I54" s="84">
        <f t="shared" si="10"/>
        <v>0.87523200000000001</v>
      </c>
      <c r="J54" s="84">
        <f t="shared" si="13"/>
        <v>19495.79</v>
      </c>
      <c r="K54" s="85">
        <f t="shared" si="12"/>
        <v>2.2273573705895541E-2</v>
      </c>
      <c r="L54" s="1"/>
    </row>
    <row r="55" spans="2:12" ht="15.75" customHeight="1" x14ac:dyDescent="0.25">
      <c r="B55" s="88">
        <v>5</v>
      </c>
      <c r="C55" s="91"/>
      <c r="D55" s="91"/>
      <c r="E55" s="91" t="s">
        <v>44</v>
      </c>
      <c r="F55" s="91"/>
      <c r="G55" s="91"/>
      <c r="H55" s="91"/>
      <c r="I55" s="89"/>
      <c r="J55" s="91">
        <f>SUM(J56:J63)</f>
        <v>249441.67</v>
      </c>
      <c r="K55" s="92">
        <f t="shared" si="12"/>
        <v>0.28498242041315958</v>
      </c>
    </row>
    <row r="56" spans="2:12" ht="28.5" x14ac:dyDescent="0.25">
      <c r="B56" s="95" t="s">
        <v>45</v>
      </c>
      <c r="C56" s="79" t="s">
        <v>29</v>
      </c>
      <c r="D56" s="79">
        <v>2003933</v>
      </c>
      <c r="E56" s="80" t="s">
        <v>152</v>
      </c>
      <c r="F56" s="96" t="s">
        <v>46</v>
      </c>
      <c r="G56" s="82">
        <v>5000</v>
      </c>
      <c r="H56" s="83">
        <v>5.77</v>
      </c>
      <c r="I56" s="84">
        <f t="shared" si="10"/>
        <v>7.0140119999999992</v>
      </c>
      <c r="J56" s="84">
        <f>ROUND(G56*I56,2)</f>
        <v>35070.06</v>
      </c>
      <c r="K56" s="85">
        <f t="shared" si="12"/>
        <v>4.006688450584351E-2</v>
      </c>
    </row>
    <row r="57" spans="2:12" ht="15.75" customHeight="1" x14ac:dyDescent="0.25">
      <c r="B57" s="95" t="s">
        <v>133</v>
      </c>
      <c r="C57" s="79" t="s">
        <v>29</v>
      </c>
      <c r="D57" s="5">
        <v>4915740</v>
      </c>
      <c r="E57" s="70" t="s">
        <v>134</v>
      </c>
      <c r="F57" s="71" t="s">
        <v>135</v>
      </c>
      <c r="G57" s="82">
        <v>3</v>
      </c>
      <c r="H57" s="83">
        <v>1446.41</v>
      </c>
      <c r="I57" s="84">
        <f t="shared" si="10"/>
        <v>1758.2559960000001</v>
      </c>
      <c r="J57" s="84">
        <f>ROUND(G57*I57,2)</f>
        <v>5274.77</v>
      </c>
      <c r="K57" s="85">
        <f>J57/$J$64</f>
        <v>6.0263256003807294E-3</v>
      </c>
    </row>
    <row r="58" spans="2:12" ht="33.75" customHeight="1" x14ac:dyDescent="0.25">
      <c r="B58" s="95" t="s">
        <v>136</v>
      </c>
      <c r="C58" s="79" t="s">
        <v>29</v>
      </c>
      <c r="D58" s="72" t="s">
        <v>137</v>
      </c>
      <c r="E58" s="70" t="s">
        <v>138</v>
      </c>
      <c r="F58" s="71" t="s">
        <v>33</v>
      </c>
      <c r="G58" s="82">
        <v>6</v>
      </c>
      <c r="H58" s="83">
        <v>341.08</v>
      </c>
      <c r="I58" s="84">
        <f t="shared" si="10"/>
        <v>414.616848</v>
      </c>
      <c r="J58" s="84">
        <f>ROUND(G58*I58,2)</f>
        <v>2487.6999999999998</v>
      </c>
      <c r="K58" s="85">
        <f>J58/$J$64</f>
        <v>2.8421505006032753E-3</v>
      </c>
    </row>
    <row r="59" spans="2:12" ht="15.75" customHeight="1" x14ac:dyDescent="0.25">
      <c r="B59" s="95" t="s">
        <v>139</v>
      </c>
      <c r="C59" s="79" t="s">
        <v>29</v>
      </c>
      <c r="D59" s="6" t="s">
        <v>140</v>
      </c>
      <c r="E59" s="70" t="s">
        <v>141</v>
      </c>
      <c r="F59" s="71" t="s">
        <v>52</v>
      </c>
      <c r="G59" s="82">
        <v>15</v>
      </c>
      <c r="H59" s="83">
        <v>826.41</v>
      </c>
      <c r="I59" s="84">
        <f t="shared" si="10"/>
        <v>1004.583996</v>
      </c>
      <c r="J59" s="84">
        <f>ROUND(G59*I59,2)</f>
        <v>15068.76</v>
      </c>
      <c r="K59" s="85">
        <f>J59/$J$64</f>
        <v>1.7215775124601283E-2</v>
      </c>
    </row>
    <row r="60" spans="2:12" ht="15.75" customHeight="1" x14ac:dyDescent="0.25">
      <c r="B60" s="95" t="s">
        <v>144</v>
      </c>
      <c r="C60" s="79" t="s">
        <v>29</v>
      </c>
      <c r="D60" s="6" t="s">
        <v>142</v>
      </c>
      <c r="E60" s="70" t="s">
        <v>143</v>
      </c>
      <c r="F60" s="96" t="s">
        <v>148</v>
      </c>
      <c r="G60" s="82">
        <v>4</v>
      </c>
      <c r="H60" s="83">
        <v>2033.07</v>
      </c>
      <c r="I60" s="84">
        <f t="shared" si="10"/>
        <v>2471.3998919999999</v>
      </c>
      <c r="J60" s="84">
        <f>ROUND(G60*I60,2)</f>
        <v>9885.6</v>
      </c>
      <c r="K60" s="85">
        <f>J60/$J$64</f>
        <v>1.1294112227665612E-2</v>
      </c>
    </row>
    <row r="61" spans="2:12" ht="15.75" customHeight="1" x14ac:dyDescent="0.25">
      <c r="B61" s="95" t="s">
        <v>145</v>
      </c>
      <c r="C61" s="79" t="s">
        <v>29</v>
      </c>
      <c r="D61" s="7">
        <v>6817857</v>
      </c>
      <c r="E61" s="70" t="s">
        <v>147</v>
      </c>
      <c r="F61" s="96" t="s">
        <v>52</v>
      </c>
      <c r="G61" s="82">
        <v>15</v>
      </c>
      <c r="H61" s="83">
        <v>2527.1999999999998</v>
      </c>
      <c r="I61" s="84">
        <f t="shared" si="10"/>
        <v>3072.0643199999995</v>
      </c>
      <c r="J61" s="84">
        <f t="shared" ref="J61" si="14">ROUND(G61*I61,2)</f>
        <v>46080.959999999999</v>
      </c>
      <c r="K61" s="85">
        <f>J61/$J$64</f>
        <v>5.2646630836628017E-2</v>
      </c>
    </row>
    <row r="62" spans="2:12" ht="15.75" customHeight="1" x14ac:dyDescent="0.25">
      <c r="B62" s="95" t="s">
        <v>146</v>
      </c>
      <c r="C62" s="79" t="s">
        <v>29</v>
      </c>
      <c r="D62" s="6" t="s">
        <v>156</v>
      </c>
      <c r="E62" s="70" t="s">
        <v>155</v>
      </c>
      <c r="F62" s="96" t="s">
        <v>148</v>
      </c>
      <c r="G62" s="82">
        <v>4</v>
      </c>
      <c r="H62" s="83">
        <v>27565.96</v>
      </c>
      <c r="I62" s="84">
        <f t="shared" si="10"/>
        <v>33509.180975999996</v>
      </c>
      <c r="J62" s="84">
        <f t="shared" ref="J62" si="15">ROUND(G62*I62,2)</f>
        <v>134036.72</v>
      </c>
      <c r="K62" s="85">
        <f t="shared" ref="K62:K63" si="16">J62/$J$64</f>
        <v>0.15313443375295296</v>
      </c>
    </row>
    <row r="63" spans="2:12" ht="15.75" customHeight="1" x14ac:dyDescent="0.25">
      <c r="B63" s="95" t="s">
        <v>149</v>
      </c>
      <c r="C63" s="79" t="s">
        <v>29</v>
      </c>
      <c r="D63" s="7" t="s">
        <v>150</v>
      </c>
      <c r="E63" s="70" t="s">
        <v>151</v>
      </c>
      <c r="F63" s="96" t="s">
        <v>33</v>
      </c>
      <c r="G63" s="82">
        <v>8</v>
      </c>
      <c r="H63" s="83">
        <v>158.06</v>
      </c>
      <c r="I63" s="84">
        <f t="shared" si="10"/>
        <v>192.13773600000002</v>
      </c>
      <c r="J63" s="84">
        <f>ROUND(G63*I63,2)</f>
        <v>1537.1</v>
      </c>
      <c r="K63" s="85">
        <f t="shared" si="16"/>
        <v>1.75610786448418E-3</v>
      </c>
      <c r="L63" s="32"/>
    </row>
    <row r="64" spans="2:12" ht="15.75" customHeight="1" x14ac:dyDescent="0.25">
      <c r="B64" s="217" t="s">
        <v>157</v>
      </c>
      <c r="C64" s="218"/>
      <c r="D64" s="218"/>
      <c r="E64" s="218"/>
      <c r="F64" s="218"/>
      <c r="G64" s="218"/>
      <c r="H64" s="218"/>
      <c r="I64" s="97"/>
      <c r="J64" s="97">
        <f>ROUND(J66/(1+$G$14),2)</f>
        <v>875287.92</v>
      </c>
      <c r="K64" s="219"/>
      <c r="L64" s="32"/>
    </row>
    <row r="65" spans="2:12" ht="15.75" customHeight="1" x14ac:dyDescent="0.25">
      <c r="B65" s="217" t="s">
        <v>47</v>
      </c>
      <c r="C65" s="218"/>
      <c r="D65" s="218"/>
      <c r="E65" s="218"/>
      <c r="F65" s="218"/>
      <c r="G65" s="218"/>
      <c r="H65" s="218"/>
      <c r="I65" s="98">
        <f>$G$14</f>
        <v>0.21559999999999999</v>
      </c>
      <c r="J65" s="97">
        <f>ROUND(J64*$G$14,2)</f>
        <v>188712.08</v>
      </c>
      <c r="K65" s="220"/>
      <c r="L65" s="32"/>
    </row>
    <row r="66" spans="2:12" ht="15.75" customHeight="1" x14ac:dyDescent="0.25">
      <c r="B66" s="217" t="s">
        <v>48</v>
      </c>
      <c r="C66" s="218"/>
      <c r="D66" s="218"/>
      <c r="E66" s="218"/>
      <c r="F66" s="218"/>
      <c r="G66" s="218"/>
      <c r="H66" s="218"/>
      <c r="I66" s="97"/>
      <c r="J66" s="97">
        <f>$J$55+$J$51+$J$47+$J$33+$J$29+$J$25+$J$21+$J$17</f>
        <v>1064000</v>
      </c>
      <c r="K66" s="220"/>
    </row>
    <row r="67" spans="2:12" ht="15.75" customHeight="1" thickBot="1" x14ac:dyDescent="0.3">
      <c r="B67" s="211" t="s">
        <v>215</v>
      </c>
      <c r="C67" s="212"/>
      <c r="D67" s="212"/>
      <c r="E67" s="212"/>
      <c r="F67" s="212"/>
      <c r="G67" s="212"/>
      <c r="H67" s="212"/>
      <c r="I67" s="212"/>
      <c r="J67" s="212"/>
      <c r="K67" s="213"/>
      <c r="L67" s="32"/>
    </row>
    <row r="68" spans="2:12" ht="15.75" customHeight="1" x14ac:dyDescent="0.25"/>
    <row r="69" spans="2:12" s="34" customFormat="1" ht="15.75" customHeight="1" x14ac:dyDescent="0.25"/>
    <row r="70" spans="2:12" s="34" customFormat="1" ht="15.75" customHeight="1" x14ac:dyDescent="0.25">
      <c r="J70" s="196">
        <v>1099292.3899999999</v>
      </c>
    </row>
    <row r="71" spans="2:12" s="34" customFormat="1" ht="15.75" customHeight="1" x14ac:dyDescent="0.25">
      <c r="C71" s="196"/>
      <c r="D71" s="201"/>
      <c r="E71" s="196"/>
      <c r="J71" s="196">
        <v>1336299.83</v>
      </c>
    </row>
    <row r="72" spans="2:12" s="34" customFormat="1" ht="15.75" customHeight="1" x14ac:dyDescent="0.25">
      <c r="C72" s="196"/>
      <c r="D72" s="192" t="s">
        <v>210</v>
      </c>
      <c r="E72" s="196"/>
      <c r="J72" s="196"/>
    </row>
    <row r="73" spans="2:12" s="34" customFormat="1" ht="15.75" customHeight="1" x14ac:dyDescent="0.25">
      <c r="C73" s="196"/>
      <c r="D73" s="193" t="s">
        <v>211</v>
      </c>
      <c r="E73" s="196"/>
      <c r="J73" s="196"/>
    </row>
    <row r="74" spans="2:12" ht="15.75" customHeight="1" x14ac:dyDescent="0.25">
      <c r="C74" s="196"/>
      <c r="D74" s="193" t="s">
        <v>214</v>
      </c>
      <c r="E74" s="196"/>
      <c r="J74" s="197">
        <v>1064000</v>
      </c>
    </row>
    <row r="75" spans="2:12" ht="15.75" customHeight="1" x14ac:dyDescent="0.25">
      <c r="C75" s="196"/>
      <c r="D75" s="193" t="s">
        <v>213</v>
      </c>
      <c r="E75" s="196"/>
      <c r="J75" s="196"/>
    </row>
    <row r="76" spans="2:12" ht="15.75" customHeight="1" x14ac:dyDescent="0.25">
      <c r="C76" s="196"/>
      <c r="D76" s="193" t="s">
        <v>212</v>
      </c>
      <c r="E76" s="196"/>
      <c r="J76" s="198">
        <v>1337046.3999999999</v>
      </c>
    </row>
    <row r="77" spans="2:12" ht="15.75" customHeight="1" x14ac:dyDescent="0.25">
      <c r="C77" s="196"/>
      <c r="D77" s="200" t="s">
        <v>214</v>
      </c>
      <c r="E77" s="196"/>
      <c r="J77" s="198"/>
    </row>
    <row r="78" spans="2:12" ht="15.75" customHeight="1" x14ac:dyDescent="0.25">
      <c r="C78" s="196"/>
      <c r="D78" s="200" t="s">
        <v>213</v>
      </c>
      <c r="E78" s="196"/>
      <c r="J78" s="198">
        <f>J71-J74</f>
        <v>272299.83000000007</v>
      </c>
    </row>
    <row r="79" spans="2:12" s="34" customFormat="1" ht="15.75" customHeight="1" x14ac:dyDescent="0.25">
      <c r="C79" s="196"/>
      <c r="D79" s="200" t="s">
        <v>212</v>
      </c>
      <c r="E79" s="196"/>
      <c r="J79" s="198">
        <f>J71-J78</f>
        <v>1064000</v>
      </c>
    </row>
    <row r="80" spans="2:12" ht="15.75" customHeight="1" x14ac:dyDescent="0.25">
      <c r="C80" s="196"/>
      <c r="D80" s="196"/>
      <c r="E80" s="196"/>
      <c r="J80" s="198">
        <f>J79/1.2156</f>
        <v>875287.92365909833</v>
      </c>
      <c r="K80" s="32"/>
    </row>
    <row r="81" spans="3:10" ht="15.75" customHeight="1" x14ac:dyDescent="0.25">
      <c r="C81" s="196"/>
      <c r="D81" s="196"/>
      <c r="E81" s="196"/>
      <c r="J81" s="198">
        <f>J80*0.2156</f>
        <v>188712.07634090161</v>
      </c>
    </row>
    <row r="82" spans="3:10" ht="15.75" customHeight="1" x14ac:dyDescent="0.25">
      <c r="J82" s="198">
        <f>J70-J80</f>
        <v>224004.46634090156</v>
      </c>
    </row>
    <row r="83" spans="3:10" s="34" customFormat="1" ht="15.75" customHeight="1" x14ac:dyDescent="0.25">
      <c r="J83" s="196"/>
    </row>
    <row r="84" spans="3:10" ht="15.75" customHeight="1" x14ac:dyDescent="0.25">
      <c r="J84" s="199">
        <f>J82/J70</f>
        <v>0.20377150645143791</v>
      </c>
    </row>
    <row r="85" spans="3:10" ht="15.75" customHeight="1" x14ac:dyDescent="0.25">
      <c r="J85" s="195"/>
    </row>
    <row r="86" spans="3:10" ht="15.75" customHeight="1" x14ac:dyDescent="0.25"/>
    <row r="87" spans="3:10" ht="15.75" customHeight="1" x14ac:dyDescent="0.25"/>
    <row r="88" spans="3:10" ht="15.75" customHeight="1" x14ac:dyDescent="0.25"/>
    <row r="89" spans="3:10" ht="15.75" customHeight="1" x14ac:dyDescent="0.25"/>
    <row r="90" spans="3:10" ht="15.75" customHeight="1" x14ac:dyDescent="0.25"/>
    <row r="91" spans="3:10" ht="15.75" customHeight="1" x14ac:dyDescent="0.25"/>
    <row r="92" spans="3:10" ht="15.75" customHeight="1" x14ac:dyDescent="0.25"/>
    <row r="93" spans="3:10" ht="15.75" customHeight="1" x14ac:dyDescent="0.25"/>
    <row r="94" spans="3:10" ht="15.75" customHeight="1" x14ac:dyDescent="0.25"/>
    <row r="95" spans="3:10" ht="15.75" customHeight="1" x14ac:dyDescent="0.25"/>
    <row r="96" spans="3:10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</sheetData>
  <mergeCells count="8">
    <mergeCell ref="B15:K15"/>
    <mergeCell ref="B67:K67"/>
    <mergeCell ref="B24:K24"/>
    <mergeCell ref="B46:K46"/>
    <mergeCell ref="B64:H64"/>
    <mergeCell ref="K64:K66"/>
    <mergeCell ref="B65:H65"/>
    <mergeCell ref="B66:H66"/>
  </mergeCells>
  <printOptions horizontalCentered="1"/>
  <pageMargins left="0.51181102362204722" right="0.51181102362204722" top="0.39370078740157483" bottom="0.59055118110236227" header="0" footer="0.39370078740157483"/>
  <pageSetup paperSize="9" scale="65" orientation="landscape" r:id="rId1"/>
  <headerFooter>
    <oddFooter>&amp;CAv. Conselheiro Aguiar, 4.880 - Lj 54 -Boa Viagem - Recife / PE - Telefax: (81) 34528 0757- CEP: 51 021 020 - CNPJ/MF nº 35.513.167/0001-30 - E-mail: wrconstrucoesltda@gmail.com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1"/>
  <sheetViews>
    <sheetView workbookViewId="0">
      <selection activeCell="M36" sqref="M36"/>
    </sheetView>
  </sheetViews>
  <sheetFormatPr defaultColWidth="14.42578125" defaultRowHeight="15" customHeight="1" x14ac:dyDescent="0.25"/>
  <cols>
    <col min="1" max="1" width="8.7109375" style="156" customWidth="1"/>
    <col min="2" max="2" width="13.42578125" style="156" customWidth="1"/>
    <col min="3" max="3" width="30.5703125" style="156" customWidth="1"/>
    <col min="4" max="4" width="18.42578125" style="156" customWidth="1"/>
    <col min="5" max="5" width="11.140625" style="156" customWidth="1"/>
    <col min="6" max="6" width="12.42578125" style="156" customWidth="1"/>
    <col min="7" max="7" width="14.42578125" style="156"/>
    <col min="8" max="8" width="10.85546875" style="156" customWidth="1"/>
    <col min="9" max="9" width="8.7109375" style="156" customWidth="1"/>
    <col min="10" max="10" width="12.5703125" style="156" customWidth="1"/>
    <col min="11" max="11" width="14.5703125" style="156" bestFit="1" customWidth="1"/>
    <col min="12" max="12" width="8.7109375" style="156" customWidth="1"/>
    <col min="13" max="13" width="9.85546875" style="156" customWidth="1"/>
    <col min="14" max="14" width="10.5703125" style="156" customWidth="1"/>
    <col min="15" max="15" width="11.5703125" style="156" customWidth="1"/>
    <col min="16" max="16" width="12" style="156" customWidth="1"/>
    <col min="17" max="27" width="8.7109375" style="156" customWidth="1"/>
    <col min="28" max="16384" width="14.42578125" style="156"/>
  </cols>
  <sheetData>
    <row r="1" spans="1:16" x14ac:dyDescent="0.25">
      <c r="A1" s="128"/>
      <c r="B1" s="157"/>
      <c r="C1" s="157"/>
      <c r="D1" s="158"/>
      <c r="E1" s="157"/>
      <c r="F1" s="158"/>
      <c r="G1" s="157"/>
      <c r="H1" s="158"/>
      <c r="I1" s="157"/>
      <c r="J1" s="158"/>
      <c r="K1" s="158"/>
      <c r="L1" s="157"/>
      <c r="M1" s="240"/>
      <c r="N1" s="241"/>
      <c r="O1" s="159"/>
    </row>
    <row r="2" spans="1:16" x14ac:dyDescent="0.25">
      <c r="A2" s="128"/>
      <c r="B2" s="157"/>
      <c r="C2" s="157"/>
      <c r="D2" s="158"/>
      <c r="E2" s="157"/>
      <c r="F2" s="158"/>
      <c r="G2" s="157"/>
      <c r="H2" s="158"/>
      <c r="I2" s="157"/>
      <c r="J2" s="158"/>
      <c r="K2" s="158"/>
      <c r="L2" s="157"/>
      <c r="M2" s="160"/>
      <c r="O2" s="159"/>
    </row>
    <row r="3" spans="1:16" x14ac:dyDescent="0.25">
      <c r="A3" s="128"/>
      <c r="B3" s="157"/>
      <c r="C3" s="157"/>
      <c r="D3" s="158"/>
      <c r="E3" s="157"/>
      <c r="F3" s="158"/>
      <c r="G3" s="157"/>
      <c r="H3" s="158"/>
      <c r="I3" s="157"/>
      <c r="J3" s="158"/>
      <c r="K3" s="158"/>
      <c r="L3" s="157"/>
      <c r="M3" s="160"/>
      <c r="O3" s="159"/>
    </row>
    <row r="4" spans="1:16" x14ac:dyDescent="0.25">
      <c r="A4" s="128"/>
      <c r="B4" s="157"/>
      <c r="C4" s="157"/>
      <c r="D4" s="158"/>
      <c r="E4" s="157"/>
      <c r="F4" s="158"/>
      <c r="G4" s="157"/>
      <c r="H4" s="158"/>
      <c r="I4" s="157"/>
      <c r="J4" s="158"/>
      <c r="K4" s="158"/>
      <c r="L4" s="157"/>
      <c r="M4" s="160"/>
      <c r="O4" s="159"/>
    </row>
    <row r="5" spans="1:16" ht="15.75" x14ac:dyDescent="0.25">
      <c r="A5" s="125" t="s">
        <v>167</v>
      </c>
      <c r="B5" s="157"/>
      <c r="C5" s="157"/>
      <c r="D5" s="158"/>
      <c r="E5" s="157"/>
      <c r="F5" s="158"/>
      <c r="G5" s="157"/>
      <c r="H5" s="158"/>
      <c r="I5" s="157"/>
      <c r="J5" s="158"/>
      <c r="K5" s="158"/>
      <c r="L5" s="157"/>
      <c r="M5" s="160"/>
      <c r="O5" s="159"/>
    </row>
    <row r="6" spans="1:16" ht="15.75" x14ac:dyDescent="0.25">
      <c r="A6" s="39" t="s">
        <v>168</v>
      </c>
      <c r="B6" s="157"/>
      <c r="C6" s="157"/>
      <c r="D6" s="158"/>
      <c r="E6" s="157"/>
      <c r="F6" s="158"/>
      <c r="G6" s="157"/>
      <c r="H6" s="158"/>
      <c r="I6" s="157"/>
      <c r="J6" s="158"/>
      <c r="K6" s="158"/>
      <c r="L6" s="157"/>
      <c r="M6" s="160"/>
      <c r="O6" s="159"/>
    </row>
    <row r="7" spans="1:16" ht="15.75" x14ac:dyDescent="0.25">
      <c r="A7" s="39" t="s">
        <v>169</v>
      </c>
      <c r="B7" s="157"/>
      <c r="C7" s="157"/>
      <c r="D7" s="158"/>
      <c r="E7" s="157"/>
      <c r="F7" s="158"/>
      <c r="G7" s="157"/>
      <c r="H7" s="158"/>
      <c r="I7" s="157"/>
      <c r="J7" s="158"/>
      <c r="K7" s="158"/>
      <c r="L7" s="157"/>
      <c r="M7" s="160"/>
      <c r="O7" s="159"/>
    </row>
    <row r="8" spans="1:16" ht="15.75" x14ac:dyDescent="0.25">
      <c r="A8" s="41"/>
      <c r="B8" s="157"/>
      <c r="C8" s="157"/>
      <c r="D8" s="158"/>
      <c r="E8" s="157"/>
      <c r="F8" s="158"/>
      <c r="G8" s="157"/>
      <c r="H8" s="158"/>
      <c r="I8" s="157"/>
      <c r="J8" s="158"/>
      <c r="K8" s="158"/>
      <c r="L8" s="157"/>
      <c r="M8" s="160"/>
      <c r="O8" s="159"/>
    </row>
    <row r="9" spans="1:16" ht="15.75" x14ac:dyDescent="0.25">
      <c r="A9" s="126" t="s">
        <v>170</v>
      </c>
      <c r="B9" s="157"/>
      <c r="C9" s="157"/>
      <c r="D9" s="158"/>
      <c r="E9" s="157"/>
      <c r="F9" s="158"/>
      <c r="G9" s="157"/>
      <c r="H9" s="158"/>
      <c r="I9" s="157"/>
      <c r="J9" s="158"/>
      <c r="K9" s="158"/>
      <c r="L9" s="157"/>
      <c r="M9" s="160"/>
      <c r="O9" s="159"/>
    </row>
    <row r="10" spans="1:16" ht="15.75" x14ac:dyDescent="0.25">
      <c r="A10" s="126" t="s">
        <v>171</v>
      </c>
      <c r="B10" s="157"/>
      <c r="C10" s="157"/>
      <c r="D10" s="158"/>
      <c r="E10" s="157"/>
      <c r="F10" s="158"/>
      <c r="G10" s="157"/>
      <c r="H10" s="158"/>
      <c r="I10" s="157"/>
      <c r="J10" s="158"/>
      <c r="K10" s="158"/>
      <c r="L10" s="157"/>
      <c r="M10" s="160"/>
      <c r="O10" s="159"/>
    </row>
    <row r="11" spans="1:16" ht="15.75" x14ac:dyDescent="0.25">
      <c r="A11" s="42"/>
      <c r="B11" s="157"/>
      <c r="C11" s="157"/>
      <c r="D11" s="158"/>
      <c r="E11" s="157"/>
      <c r="F11" s="158"/>
      <c r="G11" s="157"/>
      <c r="H11" s="158"/>
      <c r="I11" s="157"/>
      <c r="J11" s="158"/>
      <c r="K11" s="158"/>
      <c r="L11" s="157"/>
      <c r="M11" s="160"/>
      <c r="O11" s="159"/>
    </row>
    <row r="12" spans="1:16" ht="15.75" x14ac:dyDescent="0.25">
      <c r="A12" s="46" t="s">
        <v>131</v>
      </c>
      <c r="B12" s="157"/>
      <c r="C12" s="157"/>
      <c r="D12" s="158"/>
      <c r="E12" s="157"/>
      <c r="F12" s="158"/>
      <c r="G12" s="157"/>
      <c r="H12" s="158"/>
      <c r="I12" s="157"/>
      <c r="J12" s="158"/>
      <c r="K12" s="158"/>
      <c r="L12" s="157"/>
      <c r="M12" s="160"/>
      <c r="O12" s="159"/>
    </row>
    <row r="13" spans="1:16" ht="15.75" x14ac:dyDescent="0.25">
      <c r="A13" s="46" t="s">
        <v>132</v>
      </c>
      <c r="B13" s="157"/>
      <c r="C13" s="157"/>
      <c r="D13" s="158"/>
      <c r="E13" s="157"/>
      <c r="F13" s="158"/>
      <c r="G13" s="157"/>
      <c r="H13" s="158"/>
      <c r="I13" s="157"/>
      <c r="J13" s="158"/>
      <c r="K13" s="158"/>
      <c r="L13" s="157"/>
      <c r="M13" s="160"/>
      <c r="O13" s="159"/>
    </row>
    <row r="14" spans="1:16" ht="15.75" x14ac:dyDescent="0.25">
      <c r="A14" s="127" t="s">
        <v>172</v>
      </c>
      <c r="B14" s="157"/>
      <c r="C14" s="157"/>
      <c r="D14" s="158"/>
      <c r="E14" s="157"/>
      <c r="F14" s="158"/>
      <c r="G14" s="157"/>
      <c r="H14" s="158"/>
      <c r="I14" s="157"/>
      <c r="J14" s="158"/>
      <c r="K14" s="158"/>
      <c r="L14" s="157"/>
      <c r="M14" s="160"/>
      <c r="O14" s="159"/>
    </row>
    <row r="15" spans="1:16" ht="15.75" thickBot="1" x14ac:dyDescent="0.3">
      <c r="A15" s="161"/>
      <c r="B15" s="157"/>
      <c r="C15" s="157"/>
      <c r="D15" s="158"/>
      <c r="E15" s="157"/>
      <c r="F15" s="158"/>
      <c r="G15" s="157"/>
      <c r="H15" s="158"/>
      <c r="I15" s="157"/>
      <c r="J15" s="158"/>
      <c r="K15" s="158"/>
      <c r="L15" s="157"/>
      <c r="M15" s="160"/>
      <c r="O15" s="159"/>
    </row>
    <row r="16" spans="1:16" x14ac:dyDescent="0.25">
      <c r="A16" s="162" t="s">
        <v>18</v>
      </c>
      <c r="B16" s="246" t="s">
        <v>53</v>
      </c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8"/>
      <c r="P16" s="183" t="s">
        <v>54</v>
      </c>
    </row>
    <row r="17" spans="1:18" ht="15.75" thickBot="1" x14ac:dyDescent="0.3">
      <c r="A17" s="242" t="s">
        <v>55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8"/>
    </row>
    <row r="18" spans="1:18" x14ac:dyDescent="0.25">
      <c r="A18" s="243" t="s">
        <v>56</v>
      </c>
      <c r="B18" s="245" t="s">
        <v>57</v>
      </c>
      <c r="C18" s="231" t="s">
        <v>58</v>
      </c>
      <c r="D18" s="224"/>
      <c r="E18" s="245" t="s">
        <v>59</v>
      </c>
      <c r="F18" s="231" t="s">
        <v>60</v>
      </c>
      <c r="G18" s="224"/>
      <c r="H18" s="224"/>
      <c r="I18" s="231" t="s">
        <v>61</v>
      </c>
      <c r="J18" s="237" t="s">
        <v>62</v>
      </c>
      <c r="K18" s="237" t="s">
        <v>63</v>
      </c>
      <c r="L18" s="237" t="s">
        <v>64</v>
      </c>
      <c r="M18" s="237" t="s">
        <v>65</v>
      </c>
      <c r="N18" s="237" t="s">
        <v>66</v>
      </c>
      <c r="O18" s="238" t="s">
        <v>67</v>
      </c>
      <c r="P18" s="239" t="s">
        <v>68</v>
      </c>
    </row>
    <row r="19" spans="1:18" ht="24" customHeight="1" thickBot="1" x14ac:dyDescent="0.3">
      <c r="A19" s="244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8"/>
    </row>
    <row r="20" spans="1:18" ht="26.25" customHeight="1" x14ac:dyDescent="0.25">
      <c r="A20" s="176">
        <v>1</v>
      </c>
      <c r="B20" s="177" t="s">
        <v>69</v>
      </c>
      <c r="C20" s="236" t="s">
        <v>70</v>
      </c>
      <c r="D20" s="224"/>
      <c r="E20" s="178" t="s">
        <v>71</v>
      </c>
      <c r="F20" s="232" t="s">
        <v>72</v>
      </c>
      <c r="G20" s="224"/>
      <c r="H20" s="224"/>
      <c r="I20" s="179">
        <v>1</v>
      </c>
      <c r="J20" s="180" t="s">
        <v>73</v>
      </c>
      <c r="K20" s="180">
        <v>100</v>
      </c>
      <c r="L20" s="180">
        <v>1</v>
      </c>
      <c r="M20" s="180">
        <v>1</v>
      </c>
      <c r="N20" s="180">
        <v>60</v>
      </c>
      <c r="O20" s="180">
        <v>371.14</v>
      </c>
      <c r="P20" s="181">
        <f t="shared" ref="P20:P28" si="0">ROUND((K20*L20*M20)/N20,2)*O20</f>
        <v>619.80379999999991</v>
      </c>
    </row>
    <row r="21" spans="1:18" ht="21" customHeight="1" x14ac:dyDescent="0.25">
      <c r="A21" s="168">
        <v>2</v>
      </c>
      <c r="B21" s="171" t="s">
        <v>74</v>
      </c>
      <c r="C21" s="233" t="s">
        <v>75</v>
      </c>
      <c r="D21" s="234"/>
      <c r="E21" s="172" t="s">
        <v>71</v>
      </c>
      <c r="F21" s="235" t="s">
        <v>72</v>
      </c>
      <c r="G21" s="234"/>
      <c r="H21" s="234"/>
      <c r="I21" s="173">
        <v>1</v>
      </c>
      <c r="J21" s="174" t="s">
        <v>73</v>
      </c>
      <c r="K21" s="174">
        <v>100</v>
      </c>
      <c r="L21" s="174">
        <v>1</v>
      </c>
      <c r="M21" s="174">
        <v>0.5</v>
      </c>
      <c r="N21" s="174">
        <v>60</v>
      </c>
      <c r="O21" s="174">
        <v>371.14</v>
      </c>
      <c r="P21" s="182">
        <f t="shared" si="0"/>
        <v>308.0462</v>
      </c>
    </row>
    <row r="22" spans="1:18" ht="24" customHeight="1" x14ac:dyDescent="0.25">
      <c r="A22" s="168">
        <v>3</v>
      </c>
      <c r="B22" s="171" t="s">
        <v>76</v>
      </c>
      <c r="C22" s="233" t="s">
        <v>77</v>
      </c>
      <c r="D22" s="234"/>
      <c r="E22" s="172" t="s">
        <v>71</v>
      </c>
      <c r="F22" s="235" t="s">
        <v>72</v>
      </c>
      <c r="G22" s="234"/>
      <c r="H22" s="234"/>
      <c r="I22" s="173">
        <v>1</v>
      </c>
      <c r="J22" s="174" t="s">
        <v>73</v>
      </c>
      <c r="K22" s="174">
        <v>100</v>
      </c>
      <c r="L22" s="174">
        <v>1</v>
      </c>
      <c r="M22" s="174">
        <v>0.5</v>
      </c>
      <c r="N22" s="174">
        <v>60</v>
      </c>
      <c r="O22" s="174">
        <v>371.14</v>
      </c>
      <c r="P22" s="182">
        <f t="shared" si="0"/>
        <v>308.0462</v>
      </c>
    </row>
    <row r="23" spans="1:18" ht="26.25" customHeight="1" x14ac:dyDescent="0.25">
      <c r="A23" s="168">
        <v>4</v>
      </c>
      <c r="B23" s="171" t="s">
        <v>78</v>
      </c>
      <c r="C23" s="233" t="s">
        <v>79</v>
      </c>
      <c r="D23" s="234"/>
      <c r="E23" s="172" t="s">
        <v>71</v>
      </c>
      <c r="F23" s="235" t="s">
        <v>72</v>
      </c>
      <c r="G23" s="234"/>
      <c r="H23" s="234"/>
      <c r="I23" s="173">
        <v>1</v>
      </c>
      <c r="J23" s="174" t="s">
        <v>73</v>
      </c>
      <c r="K23" s="174">
        <v>100</v>
      </c>
      <c r="L23" s="174">
        <v>1</v>
      </c>
      <c r="M23" s="174">
        <v>1</v>
      </c>
      <c r="N23" s="174">
        <v>60</v>
      </c>
      <c r="O23" s="174">
        <v>371.14</v>
      </c>
      <c r="P23" s="182">
        <f t="shared" si="0"/>
        <v>619.80379999999991</v>
      </c>
    </row>
    <row r="24" spans="1:18" ht="25.5" customHeight="1" x14ac:dyDescent="0.25">
      <c r="A24" s="168">
        <v>5</v>
      </c>
      <c r="B24" s="171" t="s">
        <v>80</v>
      </c>
      <c r="C24" s="233" t="s">
        <v>81</v>
      </c>
      <c r="D24" s="234"/>
      <c r="E24" s="172" t="s">
        <v>71</v>
      </c>
      <c r="F24" s="235" t="s">
        <v>72</v>
      </c>
      <c r="G24" s="234"/>
      <c r="H24" s="234"/>
      <c r="I24" s="173">
        <v>1</v>
      </c>
      <c r="J24" s="174" t="s">
        <v>73</v>
      </c>
      <c r="K24" s="174">
        <v>100</v>
      </c>
      <c r="L24" s="174">
        <v>1</v>
      </c>
      <c r="M24" s="174">
        <v>0.5</v>
      </c>
      <c r="N24" s="174">
        <v>60</v>
      </c>
      <c r="O24" s="174">
        <v>371.14</v>
      </c>
      <c r="P24" s="182">
        <f t="shared" si="0"/>
        <v>308.0462</v>
      </c>
    </row>
    <row r="25" spans="1:18" ht="24" customHeight="1" x14ac:dyDescent="0.25">
      <c r="A25" s="168">
        <v>6</v>
      </c>
      <c r="B25" s="171" t="s">
        <v>82</v>
      </c>
      <c r="C25" s="233" t="s">
        <v>83</v>
      </c>
      <c r="D25" s="234"/>
      <c r="E25" s="172" t="s">
        <v>71</v>
      </c>
      <c r="F25" s="235" t="s">
        <v>72</v>
      </c>
      <c r="G25" s="234"/>
      <c r="H25" s="234"/>
      <c r="I25" s="173">
        <v>1</v>
      </c>
      <c r="J25" s="174" t="s">
        <v>73</v>
      </c>
      <c r="K25" s="174">
        <v>100</v>
      </c>
      <c r="L25" s="174">
        <v>1</v>
      </c>
      <c r="M25" s="174">
        <v>0.5</v>
      </c>
      <c r="N25" s="174">
        <v>60</v>
      </c>
      <c r="O25" s="174">
        <v>371.14</v>
      </c>
      <c r="P25" s="182">
        <f t="shared" si="0"/>
        <v>308.0462</v>
      </c>
    </row>
    <row r="26" spans="1:18" ht="25.5" customHeight="1" x14ac:dyDescent="0.25">
      <c r="A26" s="168">
        <v>7</v>
      </c>
      <c r="B26" s="171" t="s">
        <v>84</v>
      </c>
      <c r="C26" s="233" t="s">
        <v>85</v>
      </c>
      <c r="D26" s="234"/>
      <c r="E26" s="175" t="s">
        <v>49</v>
      </c>
      <c r="F26" s="235" t="s">
        <v>86</v>
      </c>
      <c r="G26" s="234"/>
      <c r="H26" s="234"/>
      <c r="I26" s="173">
        <v>1</v>
      </c>
      <c r="J26" s="174" t="s">
        <v>73</v>
      </c>
      <c r="K26" s="174">
        <v>100</v>
      </c>
      <c r="L26" s="174">
        <v>1</v>
      </c>
      <c r="M26" s="174">
        <v>1</v>
      </c>
      <c r="N26" s="174">
        <v>60</v>
      </c>
      <c r="O26" s="174">
        <v>281.59399999999999</v>
      </c>
      <c r="P26" s="182">
        <f>ROUND((K26*L26*M26)/N26,2)*O26</f>
        <v>470.26197999999999</v>
      </c>
      <c r="R26" s="205"/>
    </row>
    <row r="27" spans="1:18" ht="23.25" customHeight="1" x14ac:dyDescent="0.25">
      <c r="A27" s="168">
        <v>8</v>
      </c>
      <c r="B27" s="171" t="s">
        <v>87</v>
      </c>
      <c r="C27" s="233" t="s">
        <v>88</v>
      </c>
      <c r="D27" s="234"/>
      <c r="E27" s="175" t="s">
        <v>49</v>
      </c>
      <c r="F27" s="235" t="s">
        <v>86</v>
      </c>
      <c r="G27" s="234"/>
      <c r="H27" s="234"/>
      <c r="I27" s="173">
        <v>1</v>
      </c>
      <c r="J27" s="174" t="s">
        <v>73</v>
      </c>
      <c r="K27" s="174">
        <v>100</v>
      </c>
      <c r="L27" s="174">
        <v>1</v>
      </c>
      <c r="M27" s="174">
        <v>1</v>
      </c>
      <c r="N27" s="174">
        <v>60</v>
      </c>
      <c r="O27" s="174">
        <v>314.5</v>
      </c>
      <c r="P27" s="182">
        <f t="shared" si="0"/>
        <v>525.21500000000003</v>
      </c>
      <c r="R27" s="205"/>
    </row>
    <row r="28" spans="1:18" ht="24" customHeight="1" x14ac:dyDescent="0.25">
      <c r="A28" s="168">
        <v>9</v>
      </c>
      <c r="B28" s="171" t="s">
        <v>89</v>
      </c>
      <c r="C28" s="233" t="s">
        <v>90</v>
      </c>
      <c r="D28" s="234"/>
      <c r="E28" s="172" t="s">
        <v>71</v>
      </c>
      <c r="F28" s="235" t="s">
        <v>72</v>
      </c>
      <c r="G28" s="234"/>
      <c r="H28" s="234"/>
      <c r="I28" s="173">
        <v>1</v>
      </c>
      <c r="J28" s="174" t="s">
        <v>73</v>
      </c>
      <c r="K28" s="174">
        <v>100</v>
      </c>
      <c r="L28" s="174">
        <v>1</v>
      </c>
      <c r="M28" s="174">
        <v>1</v>
      </c>
      <c r="N28" s="174">
        <v>60</v>
      </c>
      <c r="O28" s="174">
        <v>371.14</v>
      </c>
      <c r="P28" s="182">
        <f t="shared" si="0"/>
        <v>619.80379999999991</v>
      </c>
      <c r="R28" s="205"/>
    </row>
    <row r="29" spans="1:18" ht="13.5" customHeight="1" thickBot="1" x14ac:dyDescent="0.3">
      <c r="A29" s="221" t="s">
        <v>91</v>
      </c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170">
        <f>SUM(P20:P28)</f>
        <v>4087.0731799999994</v>
      </c>
    </row>
    <row r="30" spans="1:18" ht="13.5" customHeight="1" x14ac:dyDescent="0.25">
      <c r="A30" s="161"/>
      <c r="B30" s="163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64"/>
      <c r="O30" s="159"/>
    </row>
    <row r="31" spans="1:18" ht="13.5" customHeight="1" thickBot="1" x14ac:dyDescent="0.3"/>
    <row r="32" spans="1:18" ht="13.5" customHeight="1" x14ac:dyDescent="0.25">
      <c r="A32" s="162" t="s">
        <v>25</v>
      </c>
      <c r="B32" s="223" t="s">
        <v>92</v>
      </c>
      <c r="C32" s="224"/>
      <c r="D32" s="224"/>
      <c r="E32" s="224"/>
      <c r="F32" s="224"/>
      <c r="G32" s="225"/>
    </row>
    <row r="33" spans="1:27" ht="13.5" customHeight="1" thickBot="1" x14ac:dyDescent="0.3">
      <c r="A33" s="226" t="s">
        <v>55</v>
      </c>
      <c r="B33" s="227"/>
      <c r="C33" s="227"/>
      <c r="D33" s="227"/>
      <c r="E33" s="227"/>
      <c r="F33" s="227"/>
      <c r="G33" s="228"/>
    </row>
    <row r="34" spans="1:27" ht="13.5" customHeight="1" thickBot="1" x14ac:dyDescent="0.3">
      <c r="A34" s="189" t="s">
        <v>56</v>
      </c>
      <c r="B34" s="190" t="s">
        <v>59</v>
      </c>
      <c r="C34" s="190" t="s">
        <v>93</v>
      </c>
      <c r="D34" s="190" t="s">
        <v>54</v>
      </c>
      <c r="E34" s="190" t="s">
        <v>94</v>
      </c>
      <c r="F34" s="190" t="s">
        <v>95</v>
      </c>
      <c r="G34" s="191" t="s">
        <v>96</v>
      </c>
    </row>
    <row r="35" spans="1:27" ht="13.5" customHeight="1" x14ac:dyDescent="0.25">
      <c r="A35" s="184">
        <v>1</v>
      </c>
      <c r="B35" s="185" t="s">
        <v>97</v>
      </c>
      <c r="C35" s="186" t="s">
        <v>50</v>
      </c>
      <c r="D35" s="185" t="s">
        <v>98</v>
      </c>
      <c r="E35" s="185">
        <v>72</v>
      </c>
      <c r="F35" s="187">
        <v>82.94</v>
      </c>
      <c r="G35" s="188">
        <f t="shared" ref="G35:G36" si="1">E35*F35</f>
        <v>5971.68</v>
      </c>
      <c r="H35" s="165"/>
      <c r="I35" s="165"/>
      <c r="J35" s="165"/>
      <c r="K35" s="206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</row>
    <row r="36" spans="1:27" ht="42" customHeight="1" x14ac:dyDescent="0.25">
      <c r="A36" s="168">
        <v>2</v>
      </c>
      <c r="B36" s="166" t="s">
        <v>99</v>
      </c>
      <c r="C36" s="167" t="s">
        <v>51</v>
      </c>
      <c r="D36" s="166" t="s">
        <v>98</v>
      </c>
      <c r="E36" s="166">
        <v>480</v>
      </c>
      <c r="F36" s="166">
        <v>18.12</v>
      </c>
      <c r="G36" s="169">
        <f t="shared" si="1"/>
        <v>8697.6</v>
      </c>
      <c r="H36" s="165"/>
      <c r="I36" s="165"/>
      <c r="J36" s="165"/>
      <c r="K36" s="207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</row>
    <row r="37" spans="1:27" ht="13.5" customHeight="1" thickBot="1" x14ac:dyDescent="0.3">
      <c r="A37" s="229" t="s">
        <v>91</v>
      </c>
      <c r="B37" s="230"/>
      <c r="C37" s="230"/>
      <c r="D37" s="230"/>
      <c r="E37" s="230"/>
      <c r="F37" s="230"/>
      <c r="G37" s="170">
        <f>SUM(G35:G36)</f>
        <v>14669.28</v>
      </c>
      <c r="H37" s="165"/>
      <c r="I37" s="165"/>
      <c r="J37" s="165"/>
      <c r="K37" s="165"/>
      <c r="L37" s="165"/>
      <c r="M37" s="165"/>
      <c r="N37" s="165"/>
      <c r="O37" s="165"/>
    </row>
    <row r="38" spans="1:27" ht="13.5" customHeight="1" x14ac:dyDescent="0.25"/>
    <row r="39" spans="1:27" ht="13.5" customHeight="1" x14ac:dyDescent="0.25"/>
    <row r="40" spans="1:27" ht="13.5" customHeight="1" x14ac:dyDescent="0.25">
      <c r="G40" s="202"/>
    </row>
    <row r="41" spans="1:27" ht="13.5" customHeight="1" x14ac:dyDescent="0.25">
      <c r="C41" s="192" t="s">
        <v>210</v>
      </c>
      <c r="G41" s="204"/>
    </row>
    <row r="42" spans="1:27" ht="13.5" customHeight="1" x14ac:dyDescent="0.25">
      <c r="C42" s="193" t="s">
        <v>211</v>
      </c>
    </row>
    <row r="43" spans="1:27" ht="13.5" customHeight="1" x14ac:dyDescent="0.25">
      <c r="C43" s="193" t="s">
        <v>214</v>
      </c>
      <c r="G43" s="203"/>
    </row>
    <row r="44" spans="1:27" ht="13.5" customHeight="1" x14ac:dyDescent="0.25">
      <c r="C44" s="193" t="s">
        <v>213</v>
      </c>
    </row>
    <row r="45" spans="1:27" ht="13.5" customHeight="1" x14ac:dyDescent="0.25">
      <c r="C45" s="193" t="s">
        <v>212</v>
      </c>
    </row>
    <row r="46" spans="1:27" ht="13.5" customHeight="1" x14ac:dyDescent="0.25"/>
    <row r="47" spans="1:27" ht="13.5" customHeight="1" x14ac:dyDescent="0.25"/>
    <row r="48" spans="1:27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</sheetData>
  <mergeCells count="38">
    <mergeCell ref="N18:N19"/>
    <mergeCell ref="O18:O19"/>
    <mergeCell ref="P18:P19"/>
    <mergeCell ref="M1:N1"/>
    <mergeCell ref="A17:P17"/>
    <mergeCell ref="A18:A19"/>
    <mergeCell ref="B18:B19"/>
    <mergeCell ref="C18:D19"/>
    <mergeCell ref="E18:E19"/>
    <mergeCell ref="I18:I19"/>
    <mergeCell ref="J18:J19"/>
    <mergeCell ref="K18:K19"/>
    <mergeCell ref="L18:L19"/>
    <mergeCell ref="M18:M19"/>
    <mergeCell ref="B16:O16"/>
    <mergeCell ref="F27:H27"/>
    <mergeCell ref="F28:H28"/>
    <mergeCell ref="C20:D20"/>
    <mergeCell ref="C23:D23"/>
    <mergeCell ref="C24:D24"/>
    <mergeCell ref="C25:D25"/>
    <mergeCell ref="C26:D26"/>
    <mergeCell ref="A29:O29"/>
    <mergeCell ref="B32:G32"/>
    <mergeCell ref="A33:G33"/>
    <mergeCell ref="A37:F37"/>
    <mergeCell ref="F18:H19"/>
    <mergeCell ref="F20:H20"/>
    <mergeCell ref="C21:D21"/>
    <mergeCell ref="F21:H21"/>
    <mergeCell ref="C22:D22"/>
    <mergeCell ref="F22:H22"/>
    <mergeCell ref="F23:H23"/>
    <mergeCell ref="C27:D27"/>
    <mergeCell ref="C28:D28"/>
    <mergeCell ref="F24:H24"/>
    <mergeCell ref="F25:H25"/>
    <mergeCell ref="F26:H26"/>
  </mergeCells>
  <printOptions horizontalCentered="1"/>
  <pageMargins left="0.51181102362204722" right="0.51181102362204722" top="0.59055118110236227" bottom="0.59055118110236227" header="0" footer="0.39370078740157483"/>
  <pageSetup paperSize="9" scale="65" orientation="landscape" r:id="rId1"/>
  <headerFooter>
    <oddFooter>&amp;CAv. Conselheiro Aguiar, 4.880 - Lj 54 -Boa Viagem - Recife / PE - Telefax: (81) 34528 0757- CEP: 51 021 020 - CNPJ/MF nº 35.513.167/0001-30 - E-mail: wrconstrucoesltda@gmail.com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0"/>
  <sheetViews>
    <sheetView workbookViewId="0">
      <selection activeCell="C60" sqref="C60"/>
    </sheetView>
  </sheetViews>
  <sheetFormatPr defaultColWidth="14.42578125" defaultRowHeight="15" customHeight="1" x14ac:dyDescent="0.25"/>
  <cols>
    <col min="1" max="1" width="2.28515625" customWidth="1"/>
    <col min="2" max="2" width="45.7109375" customWidth="1"/>
    <col min="3" max="6" width="14.42578125" customWidth="1"/>
  </cols>
  <sheetData>
    <row r="1" spans="2:6" x14ac:dyDescent="0.25">
      <c r="B1" s="2"/>
    </row>
    <row r="2" spans="2:6" s="34" customFormat="1" x14ac:dyDescent="0.25">
      <c r="B2" s="2"/>
    </row>
    <row r="3" spans="2:6" s="34" customFormat="1" x14ac:dyDescent="0.25">
      <c r="B3" s="2"/>
    </row>
    <row r="4" spans="2:6" s="34" customFormat="1" x14ac:dyDescent="0.25">
      <c r="B4" s="2"/>
    </row>
    <row r="5" spans="2:6" s="34" customFormat="1" ht="15.75" x14ac:dyDescent="0.25">
      <c r="B5" s="55" t="s">
        <v>167</v>
      </c>
    </row>
    <row r="6" spans="2:6" s="34" customFormat="1" ht="15.75" x14ac:dyDescent="0.25">
      <c r="B6" s="39" t="s">
        <v>168</v>
      </c>
    </row>
    <row r="7" spans="2:6" s="34" customFormat="1" ht="15.75" x14ac:dyDescent="0.25">
      <c r="B7" s="39" t="s">
        <v>169</v>
      </c>
    </row>
    <row r="8" spans="2:6" s="34" customFormat="1" ht="15.75" x14ac:dyDescent="0.25">
      <c r="B8" s="41"/>
    </row>
    <row r="9" spans="2:6" s="34" customFormat="1" ht="15.75" x14ac:dyDescent="0.25">
      <c r="B9" s="63" t="s">
        <v>170</v>
      </c>
    </row>
    <row r="10" spans="2:6" s="34" customFormat="1" ht="15.75" x14ac:dyDescent="0.25">
      <c r="B10" s="63" t="s">
        <v>171</v>
      </c>
    </row>
    <row r="11" spans="2:6" s="34" customFormat="1" ht="15.75" x14ac:dyDescent="0.25">
      <c r="B11" s="63"/>
    </row>
    <row r="12" spans="2:6" s="34" customFormat="1" ht="15.75" x14ac:dyDescent="0.25">
      <c r="B12" s="46" t="s">
        <v>131</v>
      </c>
    </row>
    <row r="13" spans="2:6" s="34" customFormat="1" ht="15.75" x14ac:dyDescent="0.25">
      <c r="B13" s="46" t="s">
        <v>132</v>
      </c>
    </row>
    <row r="14" spans="2:6" s="34" customFormat="1" ht="15.75" x14ac:dyDescent="0.25">
      <c r="B14" s="51" t="s">
        <v>172</v>
      </c>
    </row>
    <row r="15" spans="2:6" s="34" customFormat="1" ht="15.75" thickBot="1" x14ac:dyDescent="0.3">
      <c r="B15" s="2"/>
    </row>
    <row r="16" spans="2:6" x14ac:dyDescent="0.25">
      <c r="B16" s="101"/>
      <c r="C16" s="102"/>
      <c r="D16" s="102"/>
      <c r="E16" s="102"/>
      <c r="F16" s="8"/>
    </row>
    <row r="17" spans="2:6" ht="18" x14ac:dyDescent="0.25">
      <c r="B17" s="260" t="s">
        <v>100</v>
      </c>
      <c r="C17" s="252"/>
      <c r="D17" s="252"/>
      <c r="E17" s="252"/>
      <c r="F17" s="255"/>
    </row>
    <row r="18" spans="2:6" ht="18" x14ac:dyDescent="0.25">
      <c r="B18" s="37"/>
      <c r="C18" s="11"/>
      <c r="D18" s="11"/>
      <c r="E18" s="11"/>
      <c r="F18" s="12"/>
    </row>
    <row r="19" spans="2:6" ht="15.75" x14ac:dyDescent="0.25">
      <c r="B19" s="261" t="s">
        <v>101</v>
      </c>
      <c r="C19" s="257"/>
      <c r="D19" s="257"/>
      <c r="E19" s="257"/>
      <c r="F19" s="13"/>
    </row>
    <row r="20" spans="2:6" ht="15.75" x14ac:dyDescent="0.25">
      <c r="B20" s="14" t="s">
        <v>102</v>
      </c>
      <c r="C20" s="3" t="s">
        <v>103</v>
      </c>
      <c r="D20" s="3" t="s">
        <v>104</v>
      </c>
      <c r="E20" s="3" t="s">
        <v>105</v>
      </c>
      <c r="F20" s="13"/>
    </row>
    <row r="21" spans="2:6" ht="15.75" x14ac:dyDescent="0.25">
      <c r="B21" s="15" t="s">
        <v>106</v>
      </c>
      <c r="C21" s="3">
        <v>19.600000000000001</v>
      </c>
      <c r="D21" s="3">
        <v>20.97</v>
      </c>
      <c r="E21" s="3">
        <v>24.23</v>
      </c>
      <c r="F21" s="13"/>
    </row>
    <row r="22" spans="2:6" ht="35.25" customHeight="1" x14ac:dyDescent="0.25">
      <c r="B22" s="262"/>
      <c r="C22" s="257"/>
      <c r="D22" s="257"/>
      <c r="E22" s="257"/>
      <c r="F22" s="9"/>
    </row>
    <row r="23" spans="2:6" ht="15" customHeight="1" x14ac:dyDescent="0.25">
      <c r="B23" s="263" t="s">
        <v>107</v>
      </c>
      <c r="C23" s="256" t="s">
        <v>108</v>
      </c>
      <c r="D23" s="257"/>
      <c r="E23" s="257"/>
      <c r="F23" s="258" t="s">
        <v>109</v>
      </c>
    </row>
    <row r="24" spans="2:6" x14ac:dyDescent="0.25">
      <c r="B24" s="264"/>
      <c r="C24" s="4" t="s">
        <v>110</v>
      </c>
      <c r="D24" s="4" t="s">
        <v>111</v>
      </c>
      <c r="E24" s="4" t="s">
        <v>112</v>
      </c>
      <c r="F24" s="259"/>
    </row>
    <row r="25" spans="2:6" x14ac:dyDescent="0.25">
      <c r="B25" s="16" t="s">
        <v>113</v>
      </c>
      <c r="C25" s="17">
        <v>3.8</v>
      </c>
      <c r="D25" s="17">
        <v>4.01</v>
      </c>
      <c r="E25" s="17">
        <v>4.67</v>
      </c>
      <c r="F25" s="18">
        <v>4.01</v>
      </c>
    </row>
    <row r="26" spans="2:6" x14ac:dyDescent="0.25">
      <c r="B26" s="16" t="s">
        <v>114</v>
      </c>
      <c r="C26" s="19">
        <v>0.32</v>
      </c>
      <c r="D26" s="19">
        <v>0.4</v>
      </c>
      <c r="E26" s="19">
        <v>0.74</v>
      </c>
      <c r="F26" s="20">
        <v>0.4</v>
      </c>
    </row>
    <row r="27" spans="2:6" x14ac:dyDescent="0.25">
      <c r="B27" s="16" t="s">
        <v>115</v>
      </c>
      <c r="C27" s="19">
        <v>0.5</v>
      </c>
      <c r="D27" s="19">
        <v>0.56000000000000005</v>
      </c>
      <c r="E27" s="19">
        <v>0.97</v>
      </c>
      <c r="F27" s="20">
        <v>0.56000000000000005</v>
      </c>
    </row>
    <row r="28" spans="2:6" x14ac:dyDescent="0.25">
      <c r="B28" s="16" t="s">
        <v>116</v>
      </c>
      <c r="C28" s="19">
        <v>1.02</v>
      </c>
      <c r="D28" s="19">
        <v>1.1100000000000001</v>
      </c>
      <c r="E28" s="19">
        <v>1.21</v>
      </c>
      <c r="F28" s="20">
        <v>1.1100000000000001</v>
      </c>
    </row>
    <row r="29" spans="2:6" x14ac:dyDescent="0.25">
      <c r="B29" s="16" t="s">
        <v>117</v>
      </c>
      <c r="C29" s="19">
        <v>6.64</v>
      </c>
      <c r="D29" s="19">
        <v>7.3</v>
      </c>
      <c r="E29" s="19">
        <v>8.69</v>
      </c>
      <c r="F29" s="20">
        <v>6.92</v>
      </c>
    </row>
    <row r="30" spans="2:6" x14ac:dyDescent="0.25">
      <c r="B30" s="21" t="s">
        <v>118</v>
      </c>
      <c r="C30" s="22">
        <f>SUM(C31:C33)</f>
        <v>5.15</v>
      </c>
      <c r="D30" s="22">
        <f>SUM(D31:D33)</f>
        <v>6.65</v>
      </c>
      <c r="E30" s="22">
        <f>SUM(E31:E33)</f>
        <v>8.65</v>
      </c>
      <c r="F30" s="23">
        <f>SUM(F31:F33)</f>
        <v>6.65</v>
      </c>
    </row>
    <row r="31" spans="2:6" x14ac:dyDescent="0.25">
      <c r="B31" s="16" t="s">
        <v>119</v>
      </c>
      <c r="C31" s="19">
        <v>3</v>
      </c>
      <c r="D31" s="19">
        <v>3</v>
      </c>
      <c r="E31" s="19">
        <v>3</v>
      </c>
      <c r="F31" s="20">
        <v>3</v>
      </c>
    </row>
    <row r="32" spans="2:6" ht="15.75" customHeight="1" x14ac:dyDescent="0.25">
      <c r="B32" s="16" t="s">
        <v>120</v>
      </c>
      <c r="C32" s="19">
        <v>0.65</v>
      </c>
      <c r="D32" s="19">
        <v>0.65</v>
      </c>
      <c r="E32" s="19">
        <v>0.65</v>
      </c>
      <c r="F32" s="20">
        <v>0.65</v>
      </c>
    </row>
    <row r="33" spans="2:6" ht="15.75" customHeight="1" x14ac:dyDescent="0.25">
      <c r="B33" s="16" t="s">
        <v>121</v>
      </c>
      <c r="C33" s="19">
        <v>1.5</v>
      </c>
      <c r="D33" s="19">
        <v>3</v>
      </c>
      <c r="E33" s="19">
        <v>5</v>
      </c>
      <c r="F33" s="20">
        <v>3</v>
      </c>
    </row>
    <row r="34" spans="2:6" ht="15.75" customHeight="1" thickBot="1" x14ac:dyDescent="0.3">
      <c r="B34" s="103" t="s">
        <v>122</v>
      </c>
      <c r="C34" s="104"/>
      <c r="D34" s="104"/>
      <c r="E34" s="104"/>
      <c r="F34" s="105">
        <f>ROUND((((((1+F25/100+F26/100+F27/100)*(1+F28/100)*(1+F29/100))/(1-F30/100))-1)*100),2)</f>
        <v>21.56</v>
      </c>
    </row>
    <row r="35" spans="2:6" ht="23.25" customHeight="1" x14ac:dyDescent="0.25">
      <c r="B35" s="253"/>
      <c r="C35" s="252"/>
      <c r="D35" s="252"/>
      <c r="E35" s="24"/>
      <c r="F35" s="25"/>
    </row>
    <row r="36" spans="2:6" ht="15.75" customHeight="1" x14ac:dyDescent="0.25">
      <c r="B36" s="26"/>
      <c r="C36" s="24"/>
      <c r="D36" s="24"/>
      <c r="E36" s="24"/>
      <c r="F36" s="25"/>
    </row>
    <row r="37" spans="2:6" ht="15.75" customHeight="1" x14ac:dyDescent="0.25">
      <c r="B37" s="254" t="s">
        <v>123</v>
      </c>
      <c r="C37" s="252"/>
      <c r="D37" s="252"/>
      <c r="E37" s="252"/>
      <c r="F37" s="255"/>
    </row>
    <row r="38" spans="2:6" ht="15.75" customHeight="1" x14ac:dyDescent="0.25">
      <c r="B38" s="27"/>
      <c r="C38" s="10"/>
      <c r="D38" s="10"/>
      <c r="E38" s="10"/>
      <c r="F38" s="9"/>
    </row>
    <row r="39" spans="2:6" ht="15.75" customHeight="1" x14ac:dyDescent="0.25">
      <c r="B39" s="254" t="s">
        <v>124</v>
      </c>
      <c r="C39" s="252"/>
      <c r="D39" s="252"/>
      <c r="E39" s="252"/>
      <c r="F39" s="255"/>
    </row>
    <row r="40" spans="2:6" ht="15.75" customHeight="1" x14ac:dyDescent="0.25">
      <c r="B40" s="27"/>
      <c r="C40" s="10"/>
      <c r="D40" s="10"/>
      <c r="E40" s="10"/>
      <c r="F40" s="9"/>
    </row>
    <row r="41" spans="2:6" ht="15.75" customHeight="1" x14ac:dyDescent="0.25">
      <c r="B41" s="27"/>
      <c r="C41" s="10"/>
      <c r="D41" s="10"/>
      <c r="E41" s="10"/>
      <c r="F41" s="9"/>
    </row>
    <row r="42" spans="2:6" ht="15.75" customHeight="1" x14ac:dyDescent="0.25">
      <c r="B42" s="27"/>
      <c r="C42" s="33"/>
      <c r="D42" s="10"/>
      <c r="E42" s="10"/>
      <c r="F42" s="35"/>
    </row>
    <row r="43" spans="2:6" ht="15.75" customHeight="1" x14ac:dyDescent="0.25">
      <c r="B43" s="27"/>
      <c r="C43" s="10"/>
      <c r="D43" s="10"/>
      <c r="E43" s="33"/>
      <c r="F43" s="35"/>
    </row>
    <row r="44" spans="2:6" ht="15.75" customHeight="1" x14ac:dyDescent="0.25">
      <c r="B44" s="27"/>
      <c r="C44" s="10"/>
      <c r="D44" s="10"/>
      <c r="E44" s="10"/>
      <c r="F44" s="9"/>
    </row>
    <row r="45" spans="2:6" ht="15.75" customHeight="1" x14ac:dyDescent="0.25">
      <c r="B45" s="36" t="s">
        <v>125</v>
      </c>
      <c r="C45" s="10"/>
      <c r="D45" s="10"/>
      <c r="E45" s="10"/>
      <c r="F45" s="9"/>
    </row>
    <row r="46" spans="2:6" ht="15.75" customHeight="1" x14ac:dyDescent="0.25">
      <c r="B46" s="251" t="s">
        <v>126</v>
      </c>
      <c r="C46" s="252"/>
      <c r="D46" s="252"/>
      <c r="E46" s="252"/>
      <c r="F46" s="9"/>
    </row>
    <row r="47" spans="2:6" ht="15.75" customHeight="1" x14ac:dyDescent="0.25">
      <c r="B47" s="251" t="s">
        <v>127</v>
      </c>
      <c r="C47" s="252"/>
      <c r="D47" s="252"/>
      <c r="E47" s="252"/>
      <c r="F47" s="9"/>
    </row>
    <row r="48" spans="2:6" ht="15.75" customHeight="1" x14ac:dyDescent="0.25">
      <c r="B48" s="251" t="s">
        <v>128</v>
      </c>
      <c r="C48" s="252"/>
      <c r="D48" s="252"/>
      <c r="E48" s="252"/>
      <c r="F48" s="9"/>
    </row>
    <row r="49" spans="2:6" ht="15.75" customHeight="1" x14ac:dyDescent="0.25">
      <c r="B49" s="251" t="s">
        <v>129</v>
      </c>
      <c r="C49" s="252"/>
      <c r="D49" s="252"/>
      <c r="E49" s="252"/>
      <c r="F49" s="9"/>
    </row>
    <row r="50" spans="2:6" ht="15.75" customHeight="1" thickBot="1" x14ac:dyDescent="0.3">
      <c r="B50" s="249" t="s">
        <v>130</v>
      </c>
      <c r="C50" s="250"/>
      <c r="D50" s="250"/>
      <c r="E50" s="250"/>
      <c r="F50" s="28"/>
    </row>
    <row r="51" spans="2:6" ht="15.75" customHeight="1" x14ac:dyDescent="0.25"/>
    <row r="52" spans="2:6" ht="15.75" customHeight="1" x14ac:dyDescent="0.25"/>
    <row r="53" spans="2:6" ht="15.75" customHeight="1" x14ac:dyDescent="0.25"/>
    <row r="54" spans="2:6" ht="15.75" customHeight="1" x14ac:dyDescent="0.25">
      <c r="C54" s="192" t="s">
        <v>210</v>
      </c>
    </row>
    <row r="55" spans="2:6" ht="15.75" customHeight="1" x14ac:dyDescent="0.25">
      <c r="C55" s="193" t="s">
        <v>211</v>
      </c>
    </row>
    <row r="56" spans="2:6" ht="15.75" customHeight="1" x14ac:dyDescent="0.25">
      <c r="C56" s="193" t="s">
        <v>214</v>
      </c>
    </row>
    <row r="57" spans="2:6" ht="15.75" customHeight="1" x14ac:dyDescent="0.25">
      <c r="C57" s="193" t="s">
        <v>213</v>
      </c>
    </row>
    <row r="58" spans="2:6" ht="15.75" customHeight="1" x14ac:dyDescent="0.25">
      <c r="C58" s="193" t="s">
        <v>212</v>
      </c>
    </row>
    <row r="59" spans="2:6" ht="15.75" customHeight="1" x14ac:dyDescent="0.25"/>
    <row r="60" spans="2:6" ht="15.75" customHeight="1" x14ac:dyDescent="0.25"/>
  </sheetData>
  <mergeCells count="14">
    <mergeCell ref="C23:E23"/>
    <mergeCell ref="F23:F24"/>
    <mergeCell ref="B17:F17"/>
    <mergeCell ref="B19:E19"/>
    <mergeCell ref="B22:E22"/>
    <mergeCell ref="B23:B24"/>
    <mergeCell ref="B50:E50"/>
    <mergeCell ref="B48:E48"/>
    <mergeCell ref="B49:E49"/>
    <mergeCell ref="B35:D35"/>
    <mergeCell ref="B37:F37"/>
    <mergeCell ref="B39:F39"/>
    <mergeCell ref="B46:E46"/>
    <mergeCell ref="B47:E47"/>
  </mergeCells>
  <printOptions horizontalCentered="1"/>
  <pageMargins left="0.74803149606299213" right="0.74803149606299213" top="0.39370078740157483" bottom="0.59055118110236227" header="0" footer="0.39370078740157483"/>
  <pageSetup paperSize="9" scale="80" orientation="portrait" r:id="rId1"/>
  <headerFooter>
    <oddFooter>&amp;CAv. Conselheiro Aguiar, 4.880 - Lj 54 -Boa Viagem - Recife / PE - Telefax: (81) 34528 0757- CEP: 51 021 020 - CNPJ/MF nº 35.513.167/0001-30 - E-mail: wrconstrucoesltda@gmail.com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A31" sqref="A31"/>
    </sheetView>
  </sheetViews>
  <sheetFormatPr defaultRowHeight="15" x14ac:dyDescent="0.25"/>
  <cols>
    <col min="1" max="2" width="9.140625" style="38"/>
    <col min="3" max="3" width="8.42578125" style="38" bestFit="1" customWidth="1"/>
    <col min="4" max="4" width="9.140625" style="38"/>
    <col min="5" max="5" width="14.85546875" style="38" bestFit="1" customWidth="1"/>
    <col min="6" max="6" width="9.5703125" style="38" bestFit="1" customWidth="1"/>
    <col min="7" max="9" width="13.5703125" style="38" bestFit="1" customWidth="1"/>
    <col min="10" max="11" width="13.5703125" style="38" customWidth="1"/>
    <col min="12" max="12" width="15.85546875" style="38" bestFit="1" customWidth="1"/>
    <col min="13" max="16384" width="9.140625" style="38"/>
  </cols>
  <sheetData>
    <row r="1" spans="1:12" x14ac:dyDescent="0.25">
      <c r="A1" s="124"/>
    </row>
    <row r="2" spans="1:12" x14ac:dyDescent="0.25">
      <c r="A2" s="124"/>
    </row>
    <row r="3" spans="1:12" x14ac:dyDescent="0.25">
      <c r="A3" s="124"/>
    </row>
    <row r="4" spans="1:12" ht="15.75" x14ac:dyDescent="0.25">
      <c r="A4" s="125" t="s">
        <v>167</v>
      </c>
    </row>
    <row r="5" spans="1:12" ht="15.75" x14ac:dyDescent="0.25">
      <c r="A5" s="39" t="s">
        <v>168</v>
      </c>
    </row>
    <row r="6" spans="1:12" ht="15.75" x14ac:dyDescent="0.25">
      <c r="A6" s="39" t="s">
        <v>169</v>
      </c>
    </row>
    <row r="7" spans="1:12" ht="15.75" x14ac:dyDescent="0.25">
      <c r="A7" s="126" t="s">
        <v>170</v>
      </c>
    </row>
    <row r="8" spans="1:12" ht="15.75" x14ac:dyDescent="0.25">
      <c r="A8" s="126" t="s">
        <v>171</v>
      </c>
    </row>
    <row r="9" spans="1:12" ht="15.75" x14ac:dyDescent="0.25">
      <c r="A9" s="126"/>
    </row>
    <row r="10" spans="1:12" ht="15.75" x14ac:dyDescent="0.25">
      <c r="A10" s="46" t="s">
        <v>131</v>
      </c>
    </row>
    <row r="11" spans="1:12" ht="15.75" x14ac:dyDescent="0.25">
      <c r="A11" s="46" t="s">
        <v>132</v>
      </c>
    </row>
    <row r="12" spans="1:12" ht="16.5" thickBot="1" x14ac:dyDescent="0.3">
      <c r="A12" s="127" t="s">
        <v>172</v>
      </c>
    </row>
    <row r="13" spans="1:12" ht="18" x14ac:dyDescent="0.25">
      <c r="A13" s="275" t="s">
        <v>158</v>
      </c>
      <c r="B13" s="276"/>
      <c r="C13" s="276"/>
      <c r="D13" s="276"/>
      <c r="E13" s="276"/>
      <c r="F13" s="276"/>
      <c r="G13" s="276"/>
      <c r="H13" s="276"/>
      <c r="I13" s="276"/>
      <c r="J13" s="277"/>
      <c r="K13" s="277"/>
      <c r="L13" s="278"/>
    </row>
    <row r="14" spans="1:12" ht="15.75" thickBot="1" x14ac:dyDescent="0.3">
      <c r="A14" s="148" t="s">
        <v>1</v>
      </c>
      <c r="B14" s="300" t="s">
        <v>4</v>
      </c>
      <c r="C14" s="300"/>
      <c r="D14" s="300"/>
      <c r="E14" s="149" t="s">
        <v>159</v>
      </c>
      <c r="F14" s="150" t="s">
        <v>160</v>
      </c>
      <c r="G14" s="129">
        <v>1</v>
      </c>
      <c r="H14" s="129">
        <v>2</v>
      </c>
      <c r="I14" s="129">
        <v>3</v>
      </c>
      <c r="J14" s="129">
        <v>4</v>
      </c>
      <c r="K14" s="129">
        <v>5</v>
      </c>
      <c r="L14" s="147" t="s">
        <v>209</v>
      </c>
    </row>
    <row r="15" spans="1:12" ht="33.75" customHeight="1" x14ac:dyDescent="0.25">
      <c r="A15" s="292">
        <v>1</v>
      </c>
      <c r="B15" s="286" t="s">
        <v>208</v>
      </c>
      <c r="C15" s="287"/>
      <c r="D15" s="288"/>
      <c r="E15" s="285">
        <f>E18+E20+E22+E24+E26</f>
        <v>1064000</v>
      </c>
      <c r="F15" s="301" t="s">
        <v>161</v>
      </c>
      <c r="G15" s="142">
        <f>G16/$E$15</f>
        <v>0.2097371353383459</v>
      </c>
      <c r="H15" s="142">
        <f t="shared" ref="H15" si="0">H16/$E$15</f>
        <v>0.19756571616541355</v>
      </c>
      <c r="I15" s="142">
        <f>I16/$E$15</f>
        <v>0.19756571616541355</v>
      </c>
      <c r="J15" s="142">
        <f>J16/$E$15</f>
        <v>0.19756571616541355</v>
      </c>
      <c r="K15" s="142">
        <f>K16/$E$15</f>
        <v>0.19756571616541355</v>
      </c>
      <c r="L15" s="144">
        <f>G15+H15+I15+J15+K15</f>
        <v>1</v>
      </c>
    </row>
    <row r="16" spans="1:12" x14ac:dyDescent="0.25">
      <c r="A16" s="293"/>
      <c r="B16" s="289"/>
      <c r="C16" s="290"/>
      <c r="D16" s="291"/>
      <c r="E16" s="274"/>
      <c r="F16" s="302"/>
      <c r="G16" s="137">
        <f>G18+G20+G22+G24+G26</f>
        <v>223160.31200000003</v>
      </c>
      <c r="H16" s="137">
        <f>H18+H20+H22+H24+H26</f>
        <v>210209.92200000002</v>
      </c>
      <c r="I16" s="137">
        <f>I18+I20+I22+I24+I26</f>
        <v>210209.92200000002</v>
      </c>
      <c r="J16" s="137">
        <f>J18+J20+J22+J24+J26</f>
        <v>210209.92200000002</v>
      </c>
      <c r="K16" s="137">
        <f>K18+K20+K22+K24+K26</f>
        <v>210209.92200000002</v>
      </c>
      <c r="L16" s="141">
        <f>G16+H16+I16+J16+K16</f>
        <v>1064000</v>
      </c>
    </row>
    <row r="17" spans="1:12" ht="27.75" customHeight="1" x14ac:dyDescent="0.25">
      <c r="A17" s="265" t="s">
        <v>162</v>
      </c>
      <c r="B17" s="294" t="str">
        <f>ORÇAMENTO!E17</f>
        <v>SERVIÇOS PRELIMINARES</v>
      </c>
      <c r="C17" s="295"/>
      <c r="D17" s="296"/>
      <c r="E17" s="134">
        <v>1</v>
      </c>
      <c r="F17" s="303" t="s">
        <v>161</v>
      </c>
      <c r="G17" s="135">
        <v>1</v>
      </c>
      <c r="H17" s="133"/>
      <c r="I17" s="133"/>
      <c r="J17" s="139"/>
      <c r="K17" s="139"/>
      <c r="L17" s="143">
        <f>G17+H17+I17+J17+K17</f>
        <v>1</v>
      </c>
    </row>
    <row r="18" spans="1:12" x14ac:dyDescent="0.25">
      <c r="A18" s="266"/>
      <c r="B18" s="297"/>
      <c r="C18" s="298"/>
      <c r="D18" s="299"/>
      <c r="E18" s="136">
        <f>ORÇAMENTO!J17</f>
        <v>12950.39</v>
      </c>
      <c r="F18" s="303"/>
      <c r="G18" s="132">
        <f>E18*G17</f>
        <v>12950.39</v>
      </c>
      <c r="H18" s="131"/>
      <c r="I18" s="131"/>
      <c r="J18" s="146"/>
      <c r="K18" s="146"/>
      <c r="L18" s="138">
        <f t="shared" ref="L18:L26" si="1">G18+H18+I18+J18+K18</f>
        <v>12950.39</v>
      </c>
    </row>
    <row r="19" spans="1:12" ht="28.5" customHeight="1" x14ac:dyDescent="0.25">
      <c r="A19" s="265" t="s">
        <v>163</v>
      </c>
      <c r="B19" s="294" t="str">
        <f>ORÇAMENTO!E21</f>
        <v>ADMINISTRAÇÃO DA OBRA</v>
      </c>
      <c r="C19" s="295"/>
      <c r="D19" s="296"/>
      <c r="E19" s="134">
        <f>G19+H19+I19</f>
        <v>0.60000000000000009</v>
      </c>
      <c r="F19" s="303" t="s">
        <v>161</v>
      </c>
      <c r="G19" s="130">
        <v>0.2</v>
      </c>
      <c r="H19" s="130">
        <v>0.2</v>
      </c>
      <c r="I19" s="130">
        <v>0.2</v>
      </c>
      <c r="J19" s="130">
        <v>0.2</v>
      </c>
      <c r="K19" s="130">
        <v>0.2</v>
      </c>
      <c r="L19" s="143">
        <f>G19+H19+I19+J19+K19</f>
        <v>1</v>
      </c>
    </row>
    <row r="20" spans="1:12" x14ac:dyDescent="0.25">
      <c r="A20" s="266"/>
      <c r="B20" s="297"/>
      <c r="C20" s="298"/>
      <c r="D20" s="299"/>
      <c r="E20" s="136">
        <f>ORÇAMENTO!J21</f>
        <v>17831.98</v>
      </c>
      <c r="F20" s="303"/>
      <c r="G20" s="132">
        <f>$E$20*G19</f>
        <v>3566.3960000000002</v>
      </c>
      <c r="H20" s="132">
        <f>$E$20*H19</f>
        <v>3566.3960000000002</v>
      </c>
      <c r="I20" s="132">
        <f>$E$20*I19</f>
        <v>3566.3960000000002</v>
      </c>
      <c r="J20" s="132">
        <f>$E$20*J19</f>
        <v>3566.3960000000002</v>
      </c>
      <c r="K20" s="132">
        <f>$E$20*K19</f>
        <v>3566.3960000000002</v>
      </c>
      <c r="L20" s="138">
        <f t="shared" si="1"/>
        <v>17831.98</v>
      </c>
    </row>
    <row r="21" spans="1:12" ht="27" customHeight="1" x14ac:dyDescent="0.25">
      <c r="A21" s="265" t="s">
        <v>164</v>
      </c>
      <c r="B21" s="294" t="str">
        <f>ORÇAMENTO!E25</f>
        <v>TERRAPLENAGEM</v>
      </c>
      <c r="C21" s="295"/>
      <c r="D21" s="296"/>
      <c r="E21" s="134">
        <f>G21+H21+I21</f>
        <v>0.60000000000000009</v>
      </c>
      <c r="F21" s="303" t="s">
        <v>161</v>
      </c>
      <c r="G21" s="130">
        <v>0.2</v>
      </c>
      <c r="H21" s="130">
        <v>0.2</v>
      </c>
      <c r="I21" s="130">
        <v>0.2</v>
      </c>
      <c r="J21" s="130">
        <v>0.2</v>
      </c>
      <c r="K21" s="130">
        <v>0.2</v>
      </c>
      <c r="L21" s="143">
        <f>G21+H21+I21+J21+K21</f>
        <v>1</v>
      </c>
    </row>
    <row r="22" spans="1:12" x14ac:dyDescent="0.25">
      <c r="A22" s="266"/>
      <c r="B22" s="297"/>
      <c r="C22" s="298"/>
      <c r="D22" s="299"/>
      <c r="E22" s="136">
        <f>ORÇAMENTO!J25+ORÇAMENTO!J47</f>
        <v>182272.16999999998</v>
      </c>
      <c r="F22" s="303"/>
      <c r="G22" s="132">
        <f>$E$22*G21</f>
        <v>36454.434000000001</v>
      </c>
      <c r="H22" s="132">
        <f t="shared" ref="H22:I22" si="2">$E$22*H21</f>
        <v>36454.434000000001</v>
      </c>
      <c r="I22" s="132">
        <f t="shared" si="2"/>
        <v>36454.434000000001</v>
      </c>
      <c r="J22" s="132">
        <f>$E$22*J21</f>
        <v>36454.434000000001</v>
      </c>
      <c r="K22" s="132">
        <f>$E$22*K21</f>
        <v>36454.434000000001</v>
      </c>
      <c r="L22" s="138">
        <f t="shared" si="1"/>
        <v>182272.17</v>
      </c>
    </row>
    <row r="23" spans="1:12" ht="33.75" customHeight="1" x14ac:dyDescent="0.25">
      <c r="A23" s="265" t="s">
        <v>165</v>
      </c>
      <c r="B23" s="294" t="str">
        <f>ORÇAMENTO!E29</f>
        <v>REVESTIMENTO PRIMÁRIO</v>
      </c>
      <c r="C23" s="295"/>
      <c r="D23" s="296"/>
      <c r="E23" s="134">
        <f>G23+H23+I23</f>
        <v>0.60000000000000009</v>
      </c>
      <c r="F23" s="303" t="s">
        <v>161</v>
      </c>
      <c r="G23" s="130">
        <v>0.2</v>
      </c>
      <c r="H23" s="130">
        <v>0.2</v>
      </c>
      <c r="I23" s="130">
        <v>0.2</v>
      </c>
      <c r="J23" s="130">
        <v>0.2</v>
      </c>
      <c r="K23" s="130">
        <v>0.2</v>
      </c>
      <c r="L23" s="143">
        <f>G23+H23+I23+J23+K23</f>
        <v>1</v>
      </c>
    </row>
    <row r="24" spans="1:12" x14ac:dyDescent="0.25">
      <c r="A24" s="266"/>
      <c r="B24" s="297"/>
      <c r="C24" s="298"/>
      <c r="D24" s="299"/>
      <c r="E24" s="136">
        <f>ORÇAMENTO!J29+ORÇAMENTO!J51</f>
        <v>222952.94</v>
      </c>
      <c r="F24" s="303"/>
      <c r="G24" s="132">
        <f>$E$24*G23</f>
        <v>44590.588000000003</v>
      </c>
      <c r="H24" s="132">
        <f t="shared" ref="H24:I24" si="3">$E$24*H23</f>
        <v>44590.588000000003</v>
      </c>
      <c r="I24" s="132">
        <f t="shared" si="3"/>
        <v>44590.588000000003</v>
      </c>
      <c r="J24" s="132">
        <f>$E$24*J23</f>
        <v>44590.588000000003</v>
      </c>
      <c r="K24" s="132">
        <f>$E$24*K23</f>
        <v>44590.588000000003</v>
      </c>
      <c r="L24" s="138">
        <f t="shared" si="1"/>
        <v>222952.94</v>
      </c>
    </row>
    <row r="25" spans="1:12" ht="38.25" customHeight="1" x14ac:dyDescent="0.25">
      <c r="A25" s="265" t="s">
        <v>166</v>
      </c>
      <c r="B25" s="294" t="str">
        <f>ORÇAMENTO!E33</f>
        <v xml:space="preserve">DRENAGEM </v>
      </c>
      <c r="C25" s="295"/>
      <c r="D25" s="296"/>
      <c r="E25" s="134">
        <f>G25+H25+I25</f>
        <v>0.60000000000000009</v>
      </c>
      <c r="F25" s="303" t="s">
        <v>161</v>
      </c>
      <c r="G25" s="130">
        <v>0.2</v>
      </c>
      <c r="H25" s="130">
        <v>0.2</v>
      </c>
      <c r="I25" s="130">
        <v>0.2</v>
      </c>
      <c r="J25" s="130">
        <v>0.2</v>
      </c>
      <c r="K25" s="130">
        <v>0.2</v>
      </c>
      <c r="L25" s="143">
        <f>G25+H25+I25+J25+K25</f>
        <v>1</v>
      </c>
    </row>
    <row r="26" spans="1:12" x14ac:dyDescent="0.25">
      <c r="A26" s="266"/>
      <c r="B26" s="297"/>
      <c r="C26" s="298"/>
      <c r="D26" s="299"/>
      <c r="E26" s="136">
        <f>ORÇAMENTO!J33+ORÇAMENTO!J55</f>
        <v>627992.52</v>
      </c>
      <c r="F26" s="303"/>
      <c r="G26" s="132">
        <f>$E$26*G25</f>
        <v>125598.50400000002</v>
      </c>
      <c r="H26" s="132">
        <f>$E$26*H25</f>
        <v>125598.50400000002</v>
      </c>
      <c r="I26" s="132">
        <f>$E$26*I25</f>
        <v>125598.50400000002</v>
      </c>
      <c r="J26" s="132">
        <f>$E$26*J25</f>
        <v>125598.50400000002</v>
      </c>
      <c r="K26" s="132">
        <f>$E$26*K25</f>
        <v>125598.50400000002</v>
      </c>
      <c r="L26" s="138">
        <f t="shared" si="1"/>
        <v>627992.52</v>
      </c>
    </row>
    <row r="27" spans="1:12" ht="33.75" customHeight="1" x14ac:dyDescent="0.25">
      <c r="A27" s="267" t="s">
        <v>209</v>
      </c>
      <c r="B27" s="268"/>
      <c r="C27" s="268"/>
      <c r="D27" s="269"/>
      <c r="E27" s="273">
        <f>E18+E20+E22+E24+E26</f>
        <v>1064000</v>
      </c>
      <c r="F27" s="302" t="s">
        <v>161</v>
      </c>
      <c r="G27" s="140">
        <f>G28/E27</f>
        <v>0.2097371353383459</v>
      </c>
      <c r="H27" s="140">
        <f>H28/E27</f>
        <v>0.19756571616541355</v>
      </c>
      <c r="I27" s="140">
        <f>I28/E27</f>
        <v>0.19756571616541355</v>
      </c>
      <c r="J27" s="140">
        <f>J28/E27</f>
        <v>0.19756571616541355</v>
      </c>
      <c r="K27" s="140">
        <f>K28/E27</f>
        <v>0.19756571616541355</v>
      </c>
      <c r="L27" s="145">
        <f>G27+H27+I27+J27+K27</f>
        <v>1</v>
      </c>
    </row>
    <row r="28" spans="1:12" x14ac:dyDescent="0.25">
      <c r="A28" s="270"/>
      <c r="B28" s="271"/>
      <c r="C28" s="271"/>
      <c r="D28" s="272"/>
      <c r="E28" s="274"/>
      <c r="F28" s="302"/>
      <c r="G28" s="137">
        <f>G18+G20+G22+G24+G26</f>
        <v>223160.31200000003</v>
      </c>
      <c r="H28" s="137">
        <f>H20+H22+H24+H26</f>
        <v>210209.92200000002</v>
      </c>
      <c r="I28" s="137">
        <f>I20+I22+I24+I26</f>
        <v>210209.92200000002</v>
      </c>
      <c r="J28" s="137">
        <f>J20+J22+J24+J26</f>
        <v>210209.92200000002</v>
      </c>
      <c r="K28" s="137">
        <f>K20+K22+K24+K26</f>
        <v>210209.92200000002</v>
      </c>
      <c r="L28" s="141">
        <f>G28+H28+I28+J28+K28</f>
        <v>1064000</v>
      </c>
    </row>
    <row r="29" spans="1:12" x14ac:dyDescent="0.25">
      <c r="A29" s="282"/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4"/>
    </row>
    <row r="30" spans="1:12" ht="15.75" thickBot="1" x14ac:dyDescent="0.3">
      <c r="A30" s="279" t="s">
        <v>215</v>
      </c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1"/>
    </row>
    <row r="33" spans="4:4" ht="16.5" x14ac:dyDescent="0.25">
      <c r="D33" s="192" t="s">
        <v>210</v>
      </c>
    </row>
    <row r="34" spans="4:4" ht="15.75" x14ac:dyDescent="0.25">
      <c r="D34" s="193" t="s">
        <v>211</v>
      </c>
    </row>
    <row r="35" spans="4:4" ht="15.75" x14ac:dyDescent="0.25">
      <c r="D35" s="193" t="s">
        <v>214</v>
      </c>
    </row>
    <row r="36" spans="4:4" ht="15.75" x14ac:dyDescent="0.25">
      <c r="D36" s="193" t="s">
        <v>213</v>
      </c>
    </row>
    <row r="37" spans="4:4" ht="15.75" x14ac:dyDescent="0.25">
      <c r="D37" s="193" t="s">
        <v>212</v>
      </c>
    </row>
  </sheetData>
  <mergeCells count="26">
    <mergeCell ref="F19:F20"/>
    <mergeCell ref="F21:F22"/>
    <mergeCell ref="F23:F24"/>
    <mergeCell ref="F25:F26"/>
    <mergeCell ref="F27:F28"/>
    <mergeCell ref="A13:L13"/>
    <mergeCell ref="A30:L30"/>
    <mergeCell ref="A29:L29"/>
    <mergeCell ref="E15:E16"/>
    <mergeCell ref="B15:D16"/>
    <mergeCell ref="A15:A16"/>
    <mergeCell ref="B17:D18"/>
    <mergeCell ref="B19:D20"/>
    <mergeCell ref="B21:D22"/>
    <mergeCell ref="B23:D24"/>
    <mergeCell ref="B25:D26"/>
    <mergeCell ref="A25:A26"/>
    <mergeCell ref="A23:A24"/>
    <mergeCell ref="B14:D14"/>
    <mergeCell ref="F15:F16"/>
    <mergeCell ref="F17:F18"/>
    <mergeCell ref="A21:A22"/>
    <mergeCell ref="A19:A20"/>
    <mergeCell ref="A17:A18"/>
    <mergeCell ref="A27:D28"/>
    <mergeCell ref="E27:E28"/>
  </mergeCells>
  <printOptions horizontalCentered="1"/>
  <pageMargins left="0.51181102362204722" right="0.51181102362204722" top="0.39370078740157483" bottom="0.59055118110236227" header="0.31496062992125984" footer="0.31496062992125984"/>
  <pageSetup scale="80" orientation="landscape" r:id="rId1"/>
  <headerFooter>
    <oddFooter>&amp;CAv. Conselheiro Aguiar, 4.880 - Lj 54 -Boa Viagem - Recife / PE - Telefax: (81) 34528 0757- CEP: 51 021 020 - CNPJ/MF nº 35.513.167/0001-30 - E-mail: wrconstrucoesltda@gmail.com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9"/>
  <sheetViews>
    <sheetView tabSelected="1" topLeftCell="A4" workbookViewId="0">
      <selection activeCell="M18" sqref="M18"/>
    </sheetView>
  </sheetViews>
  <sheetFormatPr defaultRowHeight="15" x14ac:dyDescent="0.25"/>
  <cols>
    <col min="1" max="1" width="9.28515625" style="34" customWidth="1"/>
    <col min="2" max="6" width="9.140625" style="34"/>
    <col min="7" max="7" width="5.28515625" style="34" customWidth="1"/>
    <col min="8" max="8" width="1.42578125" style="34" hidden="1" customWidth="1"/>
    <col min="9" max="9" width="11" style="34" bestFit="1" customWidth="1"/>
    <col min="10" max="10" width="15.42578125" style="106" bestFit="1" customWidth="1"/>
    <col min="11" max="257" width="9.140625" style="34"/>
    <col min="258" max="258" width="9.28515625" style="34" customWidth="1"/>
    <col min="259" max="264" width="9.140625" style="34"/>
    <col min="265" max="265" width="11.140625" style="34" customWidth="1"/>
    <col min="266" max="513" width="9.140625" style="34"/>
    <col min="514" max="514" width="9.28515625" style="34" customWidth="1"/>
    <col min="515" max="520" width="9.140625" style="34"/>
    <col min="521" max="521" width="11.140625" style="34" customWidth="1"/>
    <col min="522" max="769" width="9.140625" style="34"/>
    <col min="770" max="770" width="9.28515625" style="34" customWidth="1"/>
    <col min="771" max="776" width="9.140625" style="34"/>
    <col min="777" max="777" width="11.140625" style="34" customWidth="1"/>
    <col min="778" max="1025" width="9.140625" style="34"/>
    <col min="1026" max="1026" width="9.28515625" style="34" customWidth="1"/>
    <col min="1027" max="1032" width="9.140625" style="34"/>
    <col min="1033" max="1033" width="11.140625" style="34" customWidth="1"/>
    <col min="1034" max="1281" width="9.140625" style="34"/>
    <col min="1282" max="1282" width="9.28515625" style="34" customWidth="1"/>
    <col min="1283" max="1288" width="9.140625" style="34"/>
    <col min="1289" max="1289" width="11.140625" style="34" customWidth="1"/>
    <col min="1290" max="1537" width="9.140625" style="34"/>
    <col min="1538" max="1538" width="9.28515625" style="34" customWidth="1"/>
    <col min="1539" max="1544" width="9.140625" style="34"/>
    <col min="1545" max="1545" width="11.140625" style="34" customWidth="1"/>
    <col min="1546" max="1793" width="9.140625" style="34"/>
    <col min="1794" max="1794" width="9.28515625" style="34" customWidth="1"/>
    <col min="1795" max="1800" width="9.140625" style="34"/>
    <col min="1801" max="1801" width="11.140625" style="34" customWidth="1"/>
    <col min="1802" max="2049" width="9.140625" style="34"/>
    <col min="2050" max="2050" width="9.28515625" style="34" customWidth="1"/>
    <col min="2051" max="2056" width="9.140625" style="34"/>
    <col min="2057" max="2057" width="11.140625" style="34" customWidth="1"/>
    <col min="2058" max="2305" width="9.140625" style="34"/>
    <col min="2306" max="2306" width="9.28515625" style="34" customWidth="1"/>
    <col min="2307" max="2312" width="9.140625" style="34"/>
    <col min="2313" max="2313" width="11.140625" style="34" customWidth="1"/>
    <col min="2314" max="2561" width="9.140625" style="34"/>
    <col min="2562" max="2562" width="9.28515625" style="34" customWidth="1"/>
    <col min="2563" max="2568" width="9.140625" style="34"/>
    <col min="2569" max="2569" width="11.140625" style="34" customWidth="1"/>
    <col min="2570" max="2817" width="9.140625" style="34"/>
    <col min="2818" max="2818" width="9.28515625" style="34" customWidth="1"/>
    <col min="2819" max="2824" width="9.140625" style="34"/>
    <col min="2825" max="2825" width="11.140625" style="34" customWidth="1"/>
    <col min="2826" max="3073" width="9.140625" style="34"/>
    <col min="3074" max="3074" width="9.28515625" style="34" customWidth="1"/>
    <col min="3075" max="3080" width="9.140625" style="34"/>
    <col min="3081" max="3081" width="11.140625" style="34" customWidth="1"/>
    <col min="3082" max="3329" width="9.140625" style="34"/>
    <col min="3330" max="3330" width="9.28515625" style="34" customWidth="1"/>
    <col min="3331" max="3336" width="9.140625" style="34"/>
    <col min="3337" max="3337" width="11.140625" style="34" customWidth="1"/>
    <col min="3338" max="3585" width="9.140625" style="34"/>
    <col min="3586" max="3586" width="9.28515625" style="34" customWidth="1"/>
    <col min="3587" max="3592" width="9.140625" style="34"/>
    <col min="3593" max="3593" width="11.140625" style="34" customWidth="1"/>
    <col min="3594" max="3841" width="9.140625" style="34"/>
    <col min="3842" max="3842" width="9.28515625" style="34" customWidth="1"/>
    <col min="3843" max="3848" width="9.140625" style="34"/>
    <col min="3849" max="3849" width="11.140625" style="34" customWidth="1"/>
    <col min="3850" max="4097" width="9.140625" style="34"/>
    <col min="4098" max="4098" width="9.28515625" style="34" customWidth="1"/>
    <col min="4099" max="4104" width="9.140625" style="34"/>
    <col min="4105" max="4105" width="11.140625" style="34" customWidth="1"/>
    <col min="4106" max="4353" width="9.140625" style="34"/>
    <col min="4354" max="4354" width="9.28515625" style="34" customWidth="1"/>
    <col min="4355" max="4360" width="9.140625" style="34"/>
    <col min="4361" max="4361" width="11.140625" style="34" customWidth="1"/>
    <col min="4362" max="4609" width="9.140625" style="34"/>
    <col min="4610" max="4610" width="9.28515625" style="34" customWidth="1"/>
    <col min="4611" max="4616" width="9.140625" style="34"/>
    <col min="4617" max="4617" width="11.140625" style="34" customWidth="1"/>
    <col min="4618" max="4865" width="9.140625" style="34"/>
    <col min="4866" max="4866" width="9.28515625" style="34" customWidth="1"/>
    <col min="4867" max="4872" width="9.140625" style="34"/>
    <col min="4873" max="4873" width="11.140625" style="34" customWidth="1"/>
    <col min="4874" max="5121" width="9.140625" style="34"/>
    <col min="5122" max="5122" width="9.28515625" style="34" customWidth="1"/>
    <col min="5123" max="5128" width="9.140625" style="34"/>
    <col min="5129" max="5129" width="11.140625" style="34" customWidth="1"/>
    <col min="5130" max="5377" width="9.140625" style="34"/>
    <col min="5378" max="5378" width="9.28515625" style="34" customWidth="1"/>
    <col min="5379" max="5384" width="9.140625" style="34"/>
    <col min="5385" max="5385" width="11.140625" style="34" customWidth="1"/>
    <col min="5386" max="5633" width="9.140625" style="34"/>
    <col min="5634" max="5634" width="9.28515625" style="34" customWidth="1"/>
    <col min="5635" max="5640" width="9.140625" style="34"/>
    <col min="5641" max="5641" width="11.140625" style="34" customWidth="1"/>
    <col min="5642" max="5889" width="9.140625" style="34"/>
    <col min="5890" max="5890" width="9.28515625" style="34" customWidth="1"/>
    <col min="5891" max="5896" width="9.140625" style="34"/>
    <col min="5897" max="5897" width="11.140625" style="34" customWidth="1"/>
    <col min="5898" max="6145" width="9.140625" style="34"/>
    <col min="6146" max="6146" width="9.28515625" style="34" customWidth="1"/>
    <col min="6147" max="6152" width="9.140625" style="34"/>
    <col min="6153" max="6153" width="11.140625" style="34" customWidth="1"/>
    <col min="6154" max="6401" width="9.140625" style="34"/>
    <col min="6402" max="6402" width="9.28515625" style="34" customWidth="1"/>
    <col min="6403" max="6408" width="9.140625" style="34"/>
    <col min="6409" max="6409" width="11.140625" style="34" customWidth="1"/>
    <col min="6410" max="6657" width="9.140625" style="34"/>
    <col min="6658" max="6658" width="9.28515625" style="34" customWidth="1"/>
    <col min="6659" max="6664" width="9.140625" style="34"/>
    <col min="6665" max="6665" width="11.140625" style="34" customWidth="1"/>
    <col min="6666" max="6913" width="9.140625" style="34"/>
    <col min="6914" max="6914" width="9.28515625" style="34" customWidth="1"/>
    <col min="6915" max="6920" width="9.140625" style="34"/>
    <col min="6921" max="6921" width="11.140625" style="34" customWidth="1"/>
    <col min="6922" max="7169" width="9.140625" style="34"/>
    <col min="7170" max="7170" width="9.28515625" style="34" customWidth="1"/>
    <col min="7171" max="7176" width="9.140625" style="34"/>
    <col min="7177" max="7177" width="11.140625" style="34" customWidth="1"/>
    <col min="7178" max="7425" width="9.140625" style="34"/>
    <col min="7426" max="7426" width="9.28515625" style="34" customWidth="1"/>
    <col min="7427" max="7432" width="9.140625" style="34"/>
    <col min="7433" max="7433" width="11.140625" style="34" customWidth="1"/>
    <col min="7434" max="7681" width="9.140625" style="34"/>
    <col min="7682" max="7682" width="9.28515625" style="34" customWidth="1"/>
    <col min="7683" max="7688" width="9.140625" style="34"/>
    <col min="7689" max="7689" width="11.140625" style="34" customWidth="1"/>
    <col min="7690" max="7937" width="9.140625" style="34"/>
    <col min="7938" max="7938" width="9.28515625" style="34" customWidth="1"/>
    <col min="7939" max="7944" width="9.140625" style="34"/>
    <col min="7945" max="7945" width="11.140625" style="34" customWidth="1"/>
    <col min="7946" max="8193" width="9.140625" style="34"/>
    <col min="8194" max="8194" width="9.28515625" style="34" customWidth="1"/>
    <col min="8195" max="8200" width="9.140625" style="34"/>
    <col min="8201" max="8201" width="11.140625" style="34" customWidth="1"/>
    <col min="8202" max="8449" width="9.140625" style="34"/>
    <col min="8450" max="8450" width="9.28515625" style="34" customWidth="1"/>
    <col min="8451" max="8456" width="9.140625" style="34"/>
    <col min="8457" max="8457" width="11.140625" style="34" customWidth="1"/>
    <col min="8458" max="8705" width="9.140625" style="34"/>
    <col min="8706" max="8706" width="9.28515625" style="34" customWidth="1"/>
    <col min="8707" max="8712" width="9.140625" style="34"/>
    <col min="8713" max="8713" width="11.140625" style="34" customWidth="1"/>
    <col min="8714" max="8961" width="9.140625" style="34"/>
    <col min="8962" max="8962" width="9.28515625" style="34" customWidth="1"/>
    <col min="8963" max="8968" width="9.140625" style="34"/>
    <col min="8969" max="8969" width="11.140625" style="34" customWidth="1"/>
    <col min="8970" max="9217" width="9.140625" style="34"/>
    <col min="9218" max="9218" width="9.28515625" style="34" customWidth="1"/>
    <col min="9219" max="9224" width="9.140625" style="34"/>
    <col min="9225" max="9225" width="11.140625" style="34" customWidth="1"/>
    <col min="9226" max="9473" width="9.140625" style="34"/>
    <col min="9474" max="9474" width="9.28515625" style="34" customWidth="1"/>
    <col min="9475" max="9480" width="9.140625" style="34"/>
    <col min="9481" max="9481" width="11.140625" style="34" customWidth="1"/>
    <col min="9482" max="9729" width="9.140625" style="34"/>
    <col min="9730" max="9730" width="9.28515625" style="34" customWidth="1"/>
    <col min="9731" max="9736" width="9.140625" style="34"/>
    <col min="9737" max="9737" width="11.140625" style="34" customWidth="1"/>
    <col min="9738" max="9985" width="9.140625" style="34"/>
    <col min="9986" max="9986" width="9.28515625" style="34" customWidth="1"/>
    <col min="9987" max="9992" width="9.140625" style="34"/>
    <col min="9993" max="9993" width="11.140625" style="34" customWidth="1"/>
    <col min="9994" max="10241" width="9.140625" style="34"/>
    <col min="10242" max="10242" width="9.28515625" style="34" customWidth="1"/>
    <col min="10243" max="10248" width="9.140625" style="34"/>
    <col min="10249" max="10249" width="11.140625" style="34" customWidth="1"/>
    <col min="10250" max="10497" width="9.140625" style="34"/>
    <col min="10498" max="10498" width="9.28515625" style="34" customWidth="1"/>
    <col min="10499" max="10504" width="9.140625" style="34"/>
    <col min="10505" max="10505" width="11.140625" style="34" customWidth="1"/>
    <col min="10506" max="10753" width="9.140625" style="34"/>
    <col min="10754" max="10754" width="9.28515625" style="34" customWidth="1"/>
    <col min="10755" max="10760" width="9.140625" style="34"/>
    <col min="10761" max="10761" width="11.140625" style="34" customWidth="1"/>
    <col min="10762" max="11009" width="9.140625" style="34"/>
    <col min="11010" max="11010" width="9.28515625" style="34" customWidth="1"/>
    <col min="11011" max="11016" width="9.140625" style="34"/>
    <col min="11017" max="11017" width="11.140625" style="34" customWidth="1"/>
    <col min="11018" max="11265" width="9.140625" style="34"/>
    <col min="11266" max="11266" width="9.28515625" style="34" customWidth="1"/>
    <col min="11267" max="11272" width="9.140625" style="34"/>
    <col min="11273" max="11273" width="11.140625" style="34" customWidth="1"/>
    <col min="11274" max="11521" width="9.140625" style="34"/>
    <col min="11522" max="11522" width="9.28515625" style="34" customWidth="1"/>
    <col min="11523" max="11528" width="9.140625" style="34"/>
    <col min="11529" max="11529" width="11.140625" style="34" customWidth="1"/>
    <col min="11530" max="11777" width="9.140625" style="34"/>
    <col min="11778" max="11778" width="9.28515625" style="34" customWidth="1"/>
    <col min="11779" max="11784" width="9.140625" style="34"/>
    <col min="11785" max="11785" width="11.140625" style="34" customWidth="1"/>
    <col min="11786" max="12033" width="9.140625" style="34"/>
    <col min="12034" max="12034" width="9.28515625" style="34" customWidth="1"/>
    <col min="12035" max="12040" width="9.140625" style="34"/>
    <col min="12041" max="12041" width="11.140625" style="34" customWidth="1"/>
    <col min="12042" max="12289" width="9.140625" style="34"/>
    <col min="12290" max="12290" width="9.28515625" style="34" customWidth="1"/>
    <col min="12291" max="12296" width="9.140625" style="34"/>
    <col min="12297" max="12297" width="11.140625" style="34" customWidth="1"/>
    <col min="12298" max="12545" width="9.140625" style="34"/>
    <col min="12546" max="12546" width="9.28515625" style="34" customWidth="1"/>
    <col min="12547" max="12552" width="9.140625" style="34"/>
    <col min="12553" max="12553" width="11.140625" style="34" customWidth="1"/>
    <col min="12554" max="12801" width="9.140625" style="34"/>
    <col min="12802" max="12802" width="9.28515625" style="34" customWidth="1"/>
    <col min="12803" max="12808" width="9.140625" style="34"/>
    <col min="12809" max="12809" width="11.140625" style="34" customWidth="1"/>
    <col min="12810" max="13057" width="9.140625" style="34"/>
    <col min="13058" max="13058" width="9.28515625" style="34" customWidth="1"/>
    <col min="13059" max="13064" width="9.140625" style="34"/>
    <col min="13065" max="13065" width="11.140625" style="34" customWidth="1"/>
    <col min="13066" max="13313" width="9.140625" style="34"/>
    <col min="13314" max="13314" width="9.28515625" style="34" customWidth="1"/>
    <col min="13315" max="13320" width="9.140625" style="34"/>
    <col min="13321" max="13321" width="11.140625" style="34" customWidth="1"/>
    <col min="13322" max="13569" width="9.140625" style="34"/>
    <col min="13570" max="13570" width="9.28515625" style="34" customWidth="1"/>
    <col min="13571" max="13576" width="9.140625" style="34"/>
    <col min="13577" max="13577" width="11.140625" style="34" customWidth="1"/>
    <col min="13578" max="13825" width="9.140625" style="34"/>
    <col min="13826" max="13826" width="9.28515625" style="34" customWidth="1"/>
    <col min="13827" max="13832" width="9.140625" style="34"/>
    <col min="13833" max="13833" width="11.140625" style="34" customWidth="1"/>
    <col min="13834" max="14081" width="9.140625" style="34"/>
    <col min="14082" max="14082" width="9.28515625" style="34" customWidth="1"/>
    <col min="14083" max="14088" width="9.140625" style="34"/>
    <col min="14089" max="14089" width="11.140625" style="34" customWidth="1"/>
    <col min="14090" max="14337" width="9.140625" style="34"/>
    <col min="14338" max="14338" width="9.28515625" style="34" customWidth="1"/>
    <col min="14339" max="14344" width="9.140625" style="34"/>
    <col min="14345" max="14345" width="11.140625" style="34" customWidth="1"/>
    <col min="14346" max="14593" width="9.140625" style="34"/>
    <col min="14594" max="14594" width="9.28515625" style="34" customWidth="1"/>
    <col min="14595" max="14600" width="9.140625" style="34"/>
    <col min="14601" max="14601" width="11.140625" style="34" customWidth="1"/>
    <col min="14602" max="14849" width="9.140625" style="34"/>
    <col min="14850" max="14850" width="9.28515625" style="34" customWidth="1"/>
    <col min="14851" max="14856" width="9.140625" style="34"/>
    <col min="14857" max="14857" width="11.140625" style="34" customWidth="1"/>
    <col min="14858" max="15105" width="9.140625" style="34"/>
    <col min="15106" max="15106" width="9.28515625" style="34" customWidth="1"/>
    <col min="15107" max="15112" width="9.140625" style="34"/>
    <col min="15113" max="15113" width="11.140625" style="34" customWidth="1"/>
    <col min="15114" max="15361" width="9.140625" style="34"/>
    <col min="15362" max="15362" width="9.28515625" style="34" customWidth="1"/>
    <col min="15363" max="15368" width="9.140625" style="34"/>
    <col min="15369" max="15369" width="11.140625" style="34" customWidth="1"/>
    <col min="15370" max="15617" width="9.140625" style="34"/>
    <col min="15618" max="15618" width="9.28515625" style="34" customWidth="1"/>
    <col min="15619" max="15624" width="9.140625" style="34"/>
    <col min="15625" max="15625" width="11.140625" style="34" customWidth="1"/>
    <col min="15626" max="15873" width="9.140625" style="34"/>
    <col min="15874" max="15874" width="9.28515625" style="34" customWidth="1"/>
    <col min="15875" max="15880" width="9.140625" style="34"/>
    <col min="15881" max="15881" width="11.140625" style="34" customWidth="1"/>
    <col min="15882" max="16129" width="9.140625" style="34"/>
    <col min="16130" max="16130" width="9.28515625" style="34" customWidth="1"/>
    <col min="16131" max="16136" width="9.140625" style="34"/>
    <col min="16137" max="16137" width="11.140625" style="34" customWidth="1"/>
    <col min="16138" max="16384" width="9.140625" style="34"/>
  </cols>
  <sheetData>
    <row r="4" spans="1:10" ht="15.75" thickBot="1" x14ac:dyDescent="0.3"/>
    <row r="5" spans="1:10" ht="16.5" x14ac:dyDescent="0.25">
      <c r="A5" s="153" t="s">
        <v>168</v>
      </c>
      <c r="B5" s="151"/>
      <c r="C5" s="151"/>
      <c r="D5" s="151"/>
      <c r="E5" s="151"/>
      <c r="F5" s="151"/>
      <c r="G5" s="151"/>
      <c r="H5" s="151"/>
      <c r="I5" s="151"/>
      <c r="J5" s="152"/>
    </row>
    <row r="6" spans="1:10" ht="15.75" x14ac:dyDescent="0.25">
      <c r="A6" s="107" t="s">
        <v>169</v>
      </c>
      <c r="B6" s="39"/>
      <c r="C6" s="39"/>
      <c r="D6" s="39"/>
      <c r="E6" s="39"/>
      <c r="F6" s="39"/>
      <c r="G6" s="39"/>
      <c r="H6" s="39"/>
      <c r="I6" s="39"/>
      <c r="J6" s="108"/>
    </row>
    <row r="7" spans="1:10" ht="15.75" x14ac:dyDescent="0.25">
      <c r="A7" s="154" t="s">
        <v>170</v>
      </c>
      <c r="B7" s="39"/>
      <c r="C7" s="39"/>
      <c r="D7" s="39"/>
      <c r="E7" s="39"/>
      <c r="F7" s="39"/>
      <c r="G7" s="39"/>
      <c r="H7" s="39"/>
      <c r="I7" s="39"/>
      <c r="J7" s="108"/>
    </row>
    <row r="8" spans="1:10" ht="15.75" x14ac:dyDescent="0.25">
      <c r="A8" s="154" t="s">
        <v>171</v>
      </c>
      <c r="B8" s="63"/>
      <c r="C8" s="63"/>
      <c r="D8" s="63"/>
      <c r="E8" s="63"/>
      <c r="F8" s="63"/>
      <c r="G8" s="63"/>
      <c r="H8" s="63"/>
      <c r="I8" s="63"/>
      <c r="J8" s="109"/>
    </row>
    <row r="9" spans="1:10" ht="15.75" x14ac:dyDescent="0.25">
      <c r="A9" s="154"/>
      <c r="B9" s="63"/>
      <c r="C9" s="63"/>
      <c r="D9" s="63"/>
      <c r="E9" s="63"/>
      <c r="F9" s="63"/>
      <c r="G9" s="63"/>
      <c r="H9" s="63"/>
      <c r="I9" s="63"/>
      <c r="J9" s="109"/>
    </row>
    <row r="10" spans="1:10" ht="33.75" customHeight="1" x14ac:dyDescent="0.25">
      <c r="A10" s="331" t="s">
        <v>131</v>
      </c>
      <c r="B10" s="332"/>
      <c r="C10" s="332"/>
      <c r="D10" s="332"/>
      <c r="E10" s="332"/>
      <c r="F10" s="332"/>
      <c r="G10" s="332"/>
      <c r="H10" s="332"/>
      <c r="I10" s="332"/>
      <c r="J10" s="333"/>
    </row>
    <row r="11" spans="1:10" ht="31.5" customHeight="1" x14ac:dyDescent="0.25">
      <c r="A11" s="331" t="s">
        <v>132</v>
      </c>
      <c r="B11" s="332"/>
      <c r="C11" s="332"/>
      <c r="D11" s="332"/>
      <c r="E11" s="332"/>
      <c r="F11" s="332"/>
      <c r="G11" s="332"/>
      <c r="H11" s="332"/>
      <c r="I11" s="332"/>
      <c r="J11" s="333"/>
    </row>
    <row r="12" spans="1:10" ht="15.75" x14ac:dyDescent="0.25">
      <c r="A12" s="155" t="s">
        <v>172</v>
      </c>
      <c r="B12" s="110"/>
      <c r="C12" s="110"/>
      <c r="D12" s="110"/>
      <c r="E12" s="110"/>
      <c r="F12" s="110"/>
      <c r="G12" s="110"/>
      <c r="H12" s="110"/>
      <c r="I12" s="110"/>
      <c r="J12" s="111"/>
    </row>
    <row r="13" spans="1:10" ht="15.75" thickBot="1" x14ac:dyDescent="0.3">
      <c r="A13" s="327"/>
      <c r="B13" s="328"/>
      <c r="C13" s="328"/>
      <c r="D13" s="328"/>
      <c r="E13" s="328"/>
      <c r="F13" s="328"/>
      <c r="G13" s="328"/>
      <c r="H13" s="328"/>
      <c r="I13" s="328"/>
      <c r="J13" s="329"/>
    </row>
    <row r="14" spans="1:10" ht="15.75" thickBot="1" x14ac:dyDescent="0.3">
      <c r="A14" s="322" t="s">
        <v>174</v>
      </c>
      <c r="B14" s="323"/>
      <c r="C14" s="323"/>
      <c r="D14" s="323"/>
      <c r="E14" s="323"/>
      <c r="F14" s="323"/>
      <c r="G14" s="323"/>
      <c r="H14" s="323"/>
      <c r="I14" s="323"/>
      <c r="J14" s="330"/>
    </row>
    <row r="15" spans="1:10" ht="15.75" thickBot="1" x14ac:dyDescent="0.3">
      <c r="A15" s="322"/>
      <c r="B15" s="323"/>
      <c r="C15" s="323"/>
      <c r="D15" s="323"/>
      <c r="E15" s="323"/>
      <c r="F15" s="323"/>
      <c r="G15" s="323"/>
      <c r="H15" s="323"/>
      <c r="I15" s="323"/>
      <c r="J15" s="330"/>
    </row>
    <row r="16" spans="1:10" ht="15.75" thickBot="1" x14ac:dyDescent="0.3">
      <c r="A16" s="322" t="s">
        <v>107</v>
      </c>
      <c r="B16" s="323"/>
      <c r="C16" s="323"/>
      <c r="D16" s="323"/>
      <c r="E16" s="323"/>
      <c r="F16" s="323"/>
      <c r="G16" s="323"/>
      <c r="H16" s="324"/>
      <c r="I16" s="112" t="s">
        <v>175</v>
      </c>
      <c r="J16" s="113" t="s">
        <v>176</v>
      </c>
    </row>
    <row r="17" spans="1:10" x14ac:dyDescent="0.25">
      <c r="A17" s="325" t="s">
        <v>177</v>
      </c>
      <c r="B17" s="326"/>
      <c r="C17" s="326"/>
      <c r="D17" s="326"/>
      <c r="E17" s="326"/>
      <c r="F17" s="326"/>
      <c r="G17" s="326"/>
      <c r="H17" s="326"/>
      <c r="I17" s="114">
        <f>SUM(I18:I26)</f>
        <v>0.36800000000000005</v>
      </c>
      <c r="J17" s="115">
        <f>SUM(J18:J25)</f>
        <v>0.36800000000000005</v>
      </c>
    </row>
    <row r="18" spans="1:10" x14ac:dyDescent="0.25">
      <c r="A18" s="309" t="s">
        <v>178</v>
      </c>
      <c r="B18" s="310"/>
      <c r="C18" s="310"/>
      <c r="D18" s="310"/>
      <c r="E18" s="310"/>
      <c r="F18" s="310"/>
      <c r="G18" s="310"/>
      <c r="H18" s="310"/>
      <c r="I18" s="116">
        <v>0.2</v>
      </c>
      <c r="J18" s="117">
        <v>0.2</v>
      </c>
    </row>
    <row r="19" spans="1:10" x14ac:dyDescent="0.25">
      <c r="A19" s="309" t="s">
        <v>179</v>
      </c>
      <c r="B19" s="310"/>
      <c r="C19" s="310"/>
      <c r="D19" s="310"/>
      <c r="E19" s="310"/>
      <c r="F19" s="310"/>
      <c r="G19" s="310"/>
      <c r="H19" s="310"/>
      <c r="I19" s="116">
        <v>1.4999999999999999E-2</v>
      </c>
      <c r="J19" s="117">
        <v>1.4999999999999999E-2</v>
      </c>
    </row>
    <row r="20" spans="1:10" x14ac:dyDescent="0.25">
      <c r="A20" s="309" t="s">
        <v>180</v>
      </c>
      <c r="B20" s="310"/>
      <c r="C20" s="310"/>
      <c r="D20" s="310"/>
      <c r="E20" s="310"/>
      <c r="F20" s="310"/>
      <c r="G20" s="310"/>
      <c r="H20" s="310"/>
      <c r="I20" s="116">
        <v>0.01</v>
      </c>
      <c r="J20" s="117">
        <v>0.01</v>
      </c>
    </row>
    <row r="21" spans="1:10" x14ac:dyDescent="0.25">
      <c r="A21" s="309" t="s">
        <v>181</v>
      </c>
      <c r="B21" s="310"/>
      <c r="C21" s="310"/>
      <c r="D21" s="310"/>
      <c r="E21" s="310"/>
      <c r="F21" s="310"/>
      <c r="G21" s="310"/>
      <c r="H21" s="310"/>
      <c r="I21" s="116">
        <v>2E-3</v>
      </c>
      <c r="J21" s="117">
        <v>2E-3</v>
      </c>
    </row>
    <row r="22" spans="1:10" x14ac:dyDescent="0.25">
      <c r="A22" s="320" t="s">
        <v>182</v>
      </c>
      <c r="B22" s="310"/>
      <c r="C22" s="310"/>
      <c r="D22" s="310"/>
      <c r="E22" s="310"/>
      <c r="F22" s="310"/>
      <c r="G22" s="310"/>
      <c r="H22" s="310"/>
      <c r="I22" s="116">
        <v>6.0000000000000001E-3</v>
      </c>
      <c r="J22" s="117">
        <v>6.0000000000000001E-3</v>
      </c>
    </row>
    <row r="23" spans="1:10" x14ac:dyDescent="0.25">
      <c r="A23" s="309" t="s">
        <v>183</v>
      </c>
      <c r="B23" s="310"/>
      <c r="C23" s="310"/>
      <c r="D23" s="310"/>
      <c r="E23" s="310"/>
      <c r="F23" s="310"/>
      <c r="G23" s="310"/>
      <c r="H23" s="310"/>
      <c r="I23" s="116">
        <v>2.5000000000000001E-2</v>
      </c>
      <c r="J23" s="117">
        <v>2.5000000000000001E-2</v>
      </c>
    </row>
    <row r="24" spans="1:10" x14ac:dyDescent="0.25">
      <c r="A24" s="309" t="s">
        <v>184</v>
      </c>
      <c r="B24" s="310"/>
      <c r="C24" s="310"/>
      <c r="D24" s="310"/>
      <c r="E24" s="310"/>
      <c r="F24" s="310"/>
      <c r="G24" s="310"/>
      <c r="H24" s="310"/>
      <c r="I24" s="116">
        <v>0.03</v>
      </c>
      <c r="J24" s="117">
        <v>0.03</v>
      </c>
    </row>
    <row r="25" spans="1:10" x14ac:dyDescent="0.25">
      <c r="A25" s="309" t="s">
        <v>185</v>
      </c>
      <c r="B25" s="310"/>
      <c r="C25" s="310"/>
      <c r="D25" s="310"/>
      <c r="E25" s="310"/>
      <c r="F25" s="310"/>
      <c r="G25" s="310"/>
      <c r="H25" s="310"/>
      <c r="I25" s="116">
        <v>0.08</v>
      </c>
      <c r="J25" s="117">
        <v>0.08</v>
      </c>
    </row>
    <row r="26" spans="1:10" x14ac:dyDescent="0.25">
      <c r="A26" s="309" t="s">
        <v>186</v>
      </c>
      <c r="B26" s="314"/>
      <c r="C26" s="314"/>
      <c r="D26" s="314"/>
      <c r="E26" s="314"/>
      <c r="F26" s="314"/>
      <c r="G26" s="314"/>
      <c r="H26" s="314"/>
      <c r="I26" s="118"/>
      <c r="J26" s="117"/>
    </row>
    <row r="27" spans="1:10" x14ac:dyDescent="0.25">
      <c r="A27" s="321"/>
      <c r="B27" s="312"/>
      <c r="C27" s="312"/>
      <c r="D27" s="312"/>
      <c r="E27" s="312"/>
      <c r="F27" s="312"/>
      <c r="G27" s="312"/>
      <c r="H27" s="312"/>
      <c r="I27" s="312"/>
      <c r="J27" s="313"/>
    </row>
    <row r="28" spans="1:10" s="44" customFormat="1" ht="12.75" x14ac:dyDescent="0.2">
      <c r="A28" s="307" t="s">
        <v>187</v>
      </c>
      <c r="B28" s="308"/>
      <c r="C28" s="308"/>
      <c r="D28" s="308"/>
      <c r="E28" s="308"/>
      <c r="F28" s="308"/>
      <c r="G28" s="308"/>
      <c r="H28" s="308"/>
      <c r="I28" s="119">
        <f>SUM(I29:I38)</f>
        <v>0.44489999999999996</v>
      </c>
      <c r="J28" s="120">
        <f>SUM(J29:J38)</f>
        <v>0.15340000000000001</v>
      </c>
    </row>
    <row r="29" spans="1:10" x14ac:dyDescent="0.25">
      <c r="A29" s="309" t="s">
        <v>188</v>
      </c>
      <c r="B29" s="310"/>
      <c r="C29" s="310"/>
      <c r="D29" s="310"/>
      <c r="E29" s="310"/>
      <c r="F29" s="310"/>
      <c r="G29" s="310"/>
      <c r="H29" s="310"/>
      <c r="I29" s="116">
        <v>0.18060000000000001</v>
      </c>
      <c r="J29" s="117"/>
    </row>
    <row r="30" spans="1:10" x14ac:dyDescent="0.25">
      <c r="A30" s="309" t="s">
        <v>189</v>
      </c>
      <c r="B30" s="310"/>
      <c r="C30" s="310"/>
      <c r="D30" s="310"/>
      <c r="E30" s="310"/>
      <c r="F30" s="310"/>
      <c r="G30" s="310"/>
      <c r="H30" s="310"/>
      <c r="I30" s="116">
        <v>4.3299999999999998E-2</v>
      </c>
      <c r="J30" s="117"/>
    </row>
    <row r="31" spans="1:10" x14ac:dyDescent="0.25">
      <c r="A31" s="320" t="s">
        <v>190</v>
      </c>
      <c r="B31" s="310"/>
      <c r="C31" s="310"/>
      <c r="D31" s="310"/>
      <c r="E31" s="310"/>
      <c r="F31" s="310"/>
      <c r="G31" s="310"/>
      <c r="H31" s="310"/>
      <c r="I31" s="116">
        <v>8.9999999999999993E-3</v>
      </c>
      <c r="J31" s="117">
        <v>6.8999999999999999E-3</v>
      </c>
    </row>
    <row r="32" spans="1:10" x14ac:dyDescent="0.25">
      <c r="A32" s="309" t="s">
        <v>191</v>
      </c>
      <c r="B32" s="310"/>
      <c r="C32" s="310"/>
      <c r="D32" s="310"/>
      <c r="E32" s="310"/>
      <c r="F32" s="310"/>
      <c r="G32" s="310"/>
      <c r="H32" s="310"/>
      <c r="I32" s="116">
        <v>0.10829999999999999</v>
      </c>
      <c r="J32" s="117">
        <v>8.3299999999999999E-2</v>
      </c>
    </row>
    <row r="33" spans="1:10" x14ac:dyDescent="0.25">
      <c r="A33" s="309" t="s">
        <v>192</v>
      </c>
      <c r="B33" s="310"/>
      <c r="C33" s="310"/>
      <c r="D33" s="310"/>
      <c r="E33" s="310"/>
      <c r="F33" s="310"/>
      <c r="G33" s="310"/>
      <c r="H33" s="310"/>
      <c r="I33" s="116">
        <v>6.9999999999999999E-4</v>
      </c>
      <c r="J33" s="117">
        <v>5.9999999999999995E-4</v>
      </c>
    </row>
    <row r="34" spans="1:10" x14ac:dyDescent="0.25">
      <c r="A34" s="309" t="s">
        <v>193</v>
      </c>
      <c r="B34" s="310"/>
      <c r="C34" s="310"/>
      <c r="D34" s="310"/>
      <c r="E34" s="310"/>
      <c r="F34" s="310"/>
      <c r="G34" s="310"/>
      <c r="H34" s="310"/>
      <c r="I34" s="116">
        <v>7.1999999999999998E-3</v>
      </c>
      <c r="J34" s="117">
        <v>5.5999999999999999E-3</v>
      </c>
    </row>
    <row r="35" spans="1:10" x14ac:dyDescent="0.25">
      <c r="A35" s="309" t="s">
        <v>194</v>
      </c>
      <c r="B35" s="310"/>
      <c r="C35" s="310"/>
      <c r="D35" s="310"/>
      <c r="E35" s="310"/>
      <c r="F35" s="310"/>
      <c r="G35" s="310"/>
      <c r="H35" s="310"/>
      <c r="I35" s="116">
        <v>2.18E-2</v>
      </c>
      <c r="J35" s="117"/>
    </row>
    <row r="36" spans="1:10" x14ac:dyDescent="0.25">
      <c r="A36" s="309" t="s">
        <v>195</v>
      </c>
      <c r="B36" s="310"/>
      <c r="C36" s="310"/>
      <c r="D36" s="310"/>
      <c r="E36" s="310"/>
      <c r="F36" s="310"/>
      <c r="G36" s="310"/>
      <c r="H36" s="310"/>
      <c r="I36" s="116">
        <v>1.1000000000000001E-3</v>
      </c>
      <c r="J36" s="117">
        <v>8.9999999999999998E-4</v>
      </c>
    </row>
    <row r="37" spans="1:10" x14ac:dyDescent="0.25">
      <c r="A37" s="309" t="s">
        <v>196</v>
      </c>
      <c r="B37" s="314"/>
      <c r="C37" s="314"/>
      <c r="D37" s="314"/>
      <c r="E37" s="314"/>
      <c r="F37" s="314"/>
      <c r="G37" s="314"/>
      <c r="H37" s="314"/>
      <c r="I37" s="118">
        <v>7.2599999999999998E-2</v>
      </c>
      <c r="J37" s="117">
        <v>5.5800000000000002E-2</v>
      </c>
    </row>
    <row r="38" spans="1:10" x14ac:dyDescent="0.25">
      <c r="A38" s="309" t="s">
        <v>197</v>
      </c>
      <c r="B38" s="314"/>
      <c r="C38" s="314"/>
      <c r="D38" s="314"/>
      <c r="E38" s="314"/>
      <c r="F38" s="314"/>
      <c r="G38" s="314"/>
      <c r="H38" s="314"/>
      <c r="I38" s="118">
        <v>2.9999999999999997E-4</v>
      </c>
      <c r="J38" s="117">
        <v>2.9999999999999997E-4</v>
      </c>
    </row>
    <row r="39" spans="1:10" x14ac:dyDescent="0.25">
      <c r="A39" s="311"/>
      <c r="B39" s="312"/>
      <c r="C39" s="312"/>
      <c r="D39" s="312"/>
      <c r="E39" s="312"/>
      <c r="F39" s="312"/>
      <c r="G39" s="312"/>
      <c r="H39" s="312"/>
      <c r="I39" s="312"/>
      <c r="J39" s="313"/>
    </row>
    <row r="40" spans="1:10" s="44" customFormat="1" ht="12.75" x14ac:dyDescent="0.2">
      <c r="A40" s="307" t="s">
        <v>198</v>
      </c>
      <c r="B40" s="308"/>
      <c r="C40" s="308"/>
      <c r="D40" s="308"/>
      <c r="E40" s="308"/>
      <c r="F40" s="308"/>
      <c r="G40" s="308"/>
      <c r="H40" s="308"/>
      <c r="I40" s="119">
        <f>SUM(I41:I45)</f>
        <v>0.14720000000000003</v>
      </c>
      <c r="J40" s="120">
        <f>SUM(J41:J45)</f>
        <v>0.11330000000000001</v>
      </c>
    </row>
    <row r="41" spans="1:10" x14ac:dyDescent="0.25">
      <c r="A41" s="309" t="s">
        <v>199</v>
      </c>
      <c r="B41" s="310"/>
      <c r="C41" s="310"/>
      <c r="D41" s="310"/>
      <c r="E41" s="310"/>
      <c r="F41" s="310"/>
      <c r="G41" s="310"/>
      <c r="H41" s="310"/>
      <c r="I41" s="116">
        <v>4.4299999999999999E-2</v>
      </c>
      <c r="J41" s="117">
        <v>3.4099999999999998E-2</v>
      </c>
    </row>
    <row r="42" spans="1:10" x14ac:dyDescent="0.25">
      <c r="A42" s="309" t="s">
        <v>200</v>
      </c>
      <c r="B42" s="310"/>
      <c r="C42" s="310"/>
      <c r="D42" s="310"/>
      <c r="E42" s="310"/>
      <c r="F42" s="310"/>
      <c r="G42" s="310"/>
      <c r="H42" s="310"/>
      <c r="I42" s="116">
        <v>1E-3</v>
      </c>
      <c r="J42" s="117">
        <v>8.0000000000000004E-4</v>
      </c>
    </row>
    <row r="43" spans="1:10" x14ac:dyDescent="0.25">
      <c r="A43" s="309" t="s">
        <v>201</v>
      </c>
      <c r="B43" s="310"/>
      <c r="C43" s="310"/>
      <c r="D43" s="310"/>
      <c r="E43" s="310"/>
      <c r="F43" s="310"/>
      <c r="G43" s="310"/>
      <c r="H43" s="310"/>
      <c r="I43" s="116">
        <v>5.9700000000000003E-2</v>
      </c>
      <c r="J43" s="117">
        <v>4.5900000000000003E-2</v>
      </c>
    </row>
    <row r="44" spans="1:10" x14ac:dyDescent="0.25">
      <c r="A44" s="309" t="s">
        <v>202</v>
      </c>
      <c r="B44" s="310"/>
      <c r="C44" s="310"/>
      <c r="D44" s="310"/>
      <c r="E44" s="310"/>
      <c r="F44" s="310"/>
      <c r="G44" s="310"/>
      <c r="H44" s="310"/>
      <c r="I44" s="116">
        <v>3.85E-2</v>
      </c>
      <c r="J44" s="117">
        <v>2.9600000000000001E-2</v>
      </c>
    </row>
    <row r="45" spans="1:10" x14ac:dyDescent="0.25">
      <c r="A45" s="309" t="s">
        <v>203</v>
      </c>
      <c r="B45" s="310"/>
      <c r="C45" s="310"/>
      <c r="D45" s="310"/>
      <c r="E45" s="310"/>
      <c r="F45" s="310"/>
      <c r="G45" s="310"/>
      <c r="H45" s="310"/>
      <c r="I45" s="116">
        <v>3.7000000000000002E-3</v>
      </c>
      <c r="J45" s="117">
        <v>2.8999999999999998E-3</v>
      </c>
    </row>
    <row r="46" spans="1:10" x14ac:dyDescent="0.25">
      <c r="A46" s="311"/>
      <c r="B46" s="312"/>
      <c r="C46" s="312"/>
      <c r="D46" s="312"/>
      <c r="E46" s="312"/>
      <c r="F46" s="312"/>
      <c r="G46" s="312"/>
      <c r="H46" s="312"/>
      <c r="I46" s="312"/>
      <c r="J46" s="313"/>
    </row>
    <row r="47" spans="1:10" s="44" customFormat="1" ht="12.75" x14ac:dyDescent="0.2">
      <c r="A47" s="307" t="s">
        <v>204</v>
      </c>
      <c r="B47" s="308"/>
      <c r="C47" s="308"/>
      <c r="D47" s="308"/>
      <c r="E47" s="308"/>
      <c r="F47" s="308"/>
      <c r="G47" s="308"/>
      <c r="H47" s="308"/>
      <c r="I47" s="119">
        <f>SUM(I48:I49)</f>
        <v>0.1676</v>
      </c>
      <c r="J47" s="120">
        <f>J48+J49</f>
        <v>5.9500000000000004E-2</v>
      </c>
    </row>
    <row r="48" spans="1:10" s="44" customFormat="1" ht="12.75" x14ac:dyDescent="0.2">
      <c r="A48" s="309" t="s">
        <v>205</v>
      </c>
      <c r="B48" s="314"/>
      <c r="C48" s="314"/>
      <c r="D48" s="314"/>
      <c r="E48" s="314"/>
      <c r="F48" s="314"/>
      <c r="G48" s="314"/>
      <c r="H48" s="314"/>
      <c r="I48" s="118">
        <v>0.16370000000000001</v>
      </c>
      <c r="J48" s="121">
        <v>5.6500000000000002E-2</v>
      </c>
    </row>
    <row r="49" spans="1:10" s="44" customFormat="1" ht="12.75" x14ac:dyDescent="0.2">
      <c r="A49" s="315" t="s">
        <v>206</v>
      </c>
      <c r="B49" s="316"/>
      <c r="C49" s="316"/>
      <c r="D49" s="316"/>
      <c r="E49" s="316"/>
      <c r="F49" s="316"/>
      <c r="G49" s="316"/>
      <c r="H49" s="316"/>
      <c r="I49" s="118">
        <v>3.8999999999999998E-3</v>
      </c>
      <c r="J49" s="121">
        <v>3.0000000000000001E-3</v>
      </c>
    </row>
    <row r="50" spans="1:10" ht="15.75" thickBot="1" x14ac:dyDescent="0.3">
      <c r="A50" s="317"/>
      <c r="B50" s="318"/>
      <c r="C50" s="318"/>
      <c r="D50" s="318"/>
      <c r="E50" s="318"/>
      <c r="F50" s="318"/>
      <c r="G50" s="318"/>
      <c r="H50" s="318"/>
      <c r="I50" s="318"/>
      <c r="J50" s="319"/>
    </row>
    <row r="51" spans="1:10" s="44" customFormat="1" ht="13.5" thickBot="1" x14ac:dyDescent="0.25">
      <c r="A51" s="304" t="s">
        <v>207</v>
      </c>
      <c r="B51" s="305"/>
      <c r="C51" s="305"/>
      <c r="D51" s="305"/>
      <c r="E51" s="305"/>
      <c r="F51" s="305"/>
      <c r="G51" s="305"/>
      <c r="H51" s="306"/>
      <c r="I51" s="122">
        <f>I17+I28+I40+I47</f>
        <v>1.1276999999999999</v>
      </c>
      <c r="J51" s="123">
        <f>SUM(J47+J40+J28+J17)</f>
        <v>0.69420000000000015</v>
      </c>
    </row>
    <row r="55" spans="1:10" ht="16.5" x14ac:dyDescent="0.25">
      <c r="D55" s="192" t="s">
        <v>210</v>
      </c>
    </row>
    <row r="56" spans="1:10" ht="15.75" x14ac:dyDescent="0.25">
      <c r="D56" s="193" t="s">
        <v>211</v>
      </c>
    </row>
    <row r="57" spans="1:10" ht="15.75" x14ac:dyDescent="0.25">
      <c r="D57" s="193" t="s">
        <v>214</v>
      </c>
    </row>
    <row r="58" spans="1:10" ht="15.75" x14ac:dyDescent="0.25">
      <c r="D58" s="193" t="s">
        <v>213</v>
      </c>
    </row>
    <row r="59" spans="1:10" ht="15.75" x14ac:dyDescent="0.25">
      <c r="D59" s="193" t="s">
        <v>212</v>
      </c>
    </row>
  </sheetData>
  <mergeCells count="41">
    <mergeCell ref="A13:J13"/>
    <mergeCell ref="A14:J14"/>
    <mergeCell ref="A15:J15"/>
    <mergeCell ref="A10:J10"/>
    <mergeCell ref="A11:J11"/>
    <mergeCell ref="A27:J27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39:J39"/>
    <mergeCell ref="A28:H28"/>
    <mergeCell ref="A29:H29"/>
    <mergeCell ref="A30:H30"/>
    <mergeCell ref="A31:H31"/>
    <mergeCell ref="A32:H32"/>
    <mergeCell ref="A33:H33"/>
    <mergeCell ref="A34:H34"/>
    <mergeCell ref="A35:H35"/>
    <mergeCell ref="A36:H36"/>
    <mergeCell ref="A37:H37"/>
    <mergeCell ref="A38:H38"/>
    <mergeCell ref="A51:H51"/>
    <mergeCell ref="A40:H40"/>
    <mergeCell ref="A41:H41"/>
    <mergeCell ref="A42:H42"/>
    <mergeCell ref="A43:H43"/>
    <mergeCell ref="A44:H44"/>
    <mergeCell ref="A45:H45"/>
    <mergeCell ref="A46:J46"/>
    <mergeCell ref="A47:H47"/>
    <mergeCell ref="A48:H48"/>
    <mergeCell ref="A49:H49"/>
    <mergeCell ref="A50:J50"/>
  </mergeCells>
  <printOptions horizontalCentered="1"/>
  <pageMargins left="0.51181102362204722" right="0.51181102362204722" top="0.39370078740157483" bottom="0.59055118110236227" header="0.31496062992125984" footer="0.31496062992125984"/>
  <pageSetup paperSize="9" scale="85" orientation="portrait" horizontalDpi="0" verticalDpi="0" r:id="rId1"/>
  <headerFooter>
    <oddFooter>&amp;CAv. Conselheiro Aguiar, 4.880 - Lj 54 -Boa Viagem - Recife / PE - Telefax: (81) 34528 0757- CEP: 51 021 020 - CNPJ/MF nº 35.513.167/0001-30 - E-mail: wrconstrucoesltda@gmail.com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ORÇAMENTO</vt:lpstr>
      <vt:lpstr>COMPOSIÇÕES</vt:lpstr>
      <vt:lpstr>BDI</vt:lpstr>
      <vt:lpstr>CRONOGRAMA</vt:lpstr>
      <vt:lpstr>ENCARGOS</vt:lpstr>
      <vt:lpstr>COMPOSIÇÕES!Area_de_impressao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luiz</dc:creator>
  <cp:lastModifiedBy>ad05n</cp:lastModifiedBy>
  <cp:lastPrinted>2024-08-07T13:27:21Z</cp:lastPrinted>
  <dcterms:created xsi:type="dcterms:W3CDTF">2023-09-14T15:20:29Z</dcterms:created>
  <dcterms:modified xsi:type="dcterms:W3CDTF">2024-08-07T13:28:10Z</dcterms:modified>
</cp:coreProperties>
</file>