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1.Relação\VITORIA DE SANTO ANTAO\PROPOSTA FINAL VITORIA\"/>
    </mc:Choice>
  </mc:AlternateContent>
  <bookViews>
    <workbookView xWindow="0" yWindow="0" windowWidth="19200" windowHeight="6640" firstSheet="1" activeTab="7"/>
  </bookViews>
  <sheets>
    <sheet name="ORÇAMENTO" sheetId="1" r:id="rId1"/>
    <sheet name="CPU" sheetId="7" r:id="rId2"/>
    <sheet name="COMPOSIÇÕES" sheetId="4" r:id="rId3"/>
    <sheet name="BDI" sheetId="5" r:id="rId4"/>
    <sheet name="Planilha1" sheetId="6" r:id="rId5"/>
    <sheet name="MEMÓRIA DE CALCULO" sheetId="2" r:id="rId6"/>
    <sheet name="DMT-Jazida" sheetId="3" r:id="rId7"/>
    <sheet name="Planilha2" sheetId="8" r:id="rId8"/>
  </sheets>
  <definedNames>
    <definedName name="_xlnm._FilterDatabase" localSheetId="1" hidden="1">CPU!$A$9:$K$923</definedName>
    <definedName name="_xlnm.Print_Area" localSheetId="3">BDI!$A$1:$F$64</definedName>
    <definedName name="_xlnm.Print_Area" localSheetId="1">CPU!$A$1:$K$923</definedName>
    <definedName name="_xlnm.Print_Area" localSheetId="5">'MEMÓRIA DE CALCULO'!$A$1:$I$51</definedName>
    <definedName name="_xlnm.Print_Area" localSheetId="0">ORÇAMENTO!$A$1:$L$54</definedName>
    <definedName name="_xlnm.Print_Area" localSheetId="4">Planilha1!$A$1:$I$29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7" l="1"/>
  <c r="K11" i="7" s="1"/>
  <c r="L14" i="4"/>
  <c r="L13" i="4"/>
  <c r="L12" i="4"/>
  <c r="L11" i="4"/>
  <c r="L10" i="4"/>
  <c r="L9" i="4"/>
  <c r="L8" i="4"/>
  <c r="L7" i="4"/>
  <c r="H42" i="1"/>
  <c r="H27" i="1"/>
  <c r="A240" i="7"/>
  <c r="A230" i="7"/>
  <c r="A208" i="7"/>
  <c r="A202" i="7"/>
  <c r="A178" i="7"/>
  <c r="A144" i="7"/>
  <c r="A133" i="7"/>
  <c r="A127" i="7"/>
  <c r="A115" i="7"/>
  <c r="A88" i="7"/>
  <c r="A72" i="7"/>
  <c r="A60" i="7"/>
  <c r="A36" i="7"/>
  <c r="A20" i="7"/>
  <c r="H24" i="1" s="1"/>
  <c r="A11" i="7"/>
  <c r="H51" i="1" s="1"/>
  <c r="L10" i="6"/>
  <c r="I12" i="6"/>
  <c r="H12" i="6"/>
  <c r="G12" i="6"/>
  <c r="E12" i="6" s="1"/>
  <c r="B18" i="6"/>
  <c r="B16" i="6"/>
  <c r="E18" i="6"/>
  <c r="E16" i="6"/>
  <c r="E14" i="6"/>
  <c r="B14" i="6"/>
  <c r="B12" i="6"/>
  <c r="B10" i="6"/>
  <c r="B8" i="6"/>
  <c r="D4" i="6"/>
  <c r="G51" i="1"/>
  <c r="G50" i="1"/>
  <c r="G49" i="1"/>
  <c r="G48" i="1"/>
  <c r="G47" i="1"/>
  <c r="G46" i="1"/>
  <c r="G45" i="1"/>
  <c r="G33" i="1"/>
  <c r="J33" i="1" s="1"/>
  <c r="G32" i="1"/>
  <c r="G31" i="1"/>
  <c r="G30" i="1"/>
  <c r="G29" i="1"/>
  <c r="G27" i="1"/>
  <c r="H23" i="1" l="1"/>
  <c r="H38" i="1"/>
  <c r="H40" i="1"/>
  <c r="H26" i="1"/>
  <c r="H41" i="1"/>
  <c r="H28" i="1"/>
  <c r="H44" i="1"/>
  <c r="H29" i="1"/>
  <c r="H45" i="1"/>
  <c r="H30" i="1"/>
  <c r="H46" i="1"/>
  <c r="H10" i="1"/>
  <c r="H31" i="1"/>
  <c r="H47" i="1"/>
  <c r="H18" i="1"/>
  <c r="H32" i="1"/>
  <c r="H48" i="1"/>
  <c r="H19" i="1"/>
  <c r="H33" i="1"/>
  <c r="H49" i="1"/>
  <c r="H20" i="1"/>
  <c r="H36" i="1"/>
  <c r="H50" i="1"/>
  <c r="H22" i="1"/>
  <c r="H37" i="1"/>
  <c r="J51" i="1"/>
  <c r="E56" i="5" l="1"/>
  <c r="D56" i="5"/>
  <c r="C56" i="5"/>
  <c r="G22" i="5"/>
  <c r="G21" i="5"/>
  <c r="G20" i="5"/>
  <c r="F19" i="5"/>
  <c r="F56" i="5" s="1"/>
  <c r="F57" i="5" s="1"/>
  <c r="E19" i="5"/>
  <c r="D19" i="5"/>
  <c r="C19" i="5"/>
  <c r="G18" i="5"/>
  <c r="G17" i="5"/>
  <c r="G16" i="5"/>
  <c r="G15" i="5"/>
  <c r="G14" i="5"/>
  <c r="Q14" i="4"/>
  <c r="Q13" i="4"/>
  <c r="Q12" i="4"/>
  <c r="Q11" i="4"/>
  <c r="Q10" i="4"/>
  <c r="Q9" i="4"/>
  <c r="Q8" i="4"/>
  <c r="Q7" i="4"/>
  <c r="Q6" i="4"/>
  <c r="J22" i="3"/>
  <c r="O22" i="3" s="1"/>
  <c r="M24" i="3" s="1"/>
  <c r="J16" i="3"/>
  <c r="O16" i="3" s="1"/>
  <c r="M18" i="3" s="1"/>
  <c r="H15" i="2"/>
  <c r="F22" i="4" s="1"/>
  <c r="H22" i="4" s="1"/>
  <c r="H14" i="2"/>
  <c r="F21" i="4" s="1"/>
  <c r="H21" i="4" s="1"/>
  <c r="G44" i="2"/>
  <c r="G44" i="1" s="1"/>
  <c r="G40" i="2"/>
  <c r="G40" i="1" s="1"/>
  <c r="G36" i="2"/>
  <c r="G37" i="2" s="1"/>
  <c r="G26" i="2"/>
  <c r="G22" i="2"/>
  <c r="G22" i="1" s="1"/>
  <c r="G18" i="2"/>
  <c r="G23" i="2" s="1"/>
  <c r="G10" i="2"/>
  <c r="G10" i="1" s="1"/>
  <c r="G26" i="1"/>
  <c r="G12" i="1"/>
  <c r="G11" i="1"/>
  <c r="Q15" i="4" l="1"/>
  <c r="H11" i="1" s="1"/>
  <c r="F23" i="5"/>
  <c r="H23" i="4"/>
  <c r="H14" i="1" s="1"/>
  <c r="G36" i="1"/>
  <c r="G19" i="2"/>
  <c r="G19" i="1" s="1"/>
  <c r="G18" i="1"/>
  <c r="G24" i="2"/>
  <c r="G24" i="1" s="1"/>
  <c r="G23" i="1"/>
  <c r="G37" i="1"/>
  <c r="G38" i="2"/>
  <c r="G38" i="1" s="1"/>
  <c r="G41" i="2"/>
  <c r="G19" i="5"/>
  <c r="H12" i="1" l="1"/>
  <c r="G23" i="5"/>
  <c r="G7" i="1"/>
  <c r="I11" i="1" s="1"/>
  <c r="J11" i="1" s="1"/>
  <c r="G20" i="2"/>
  <c r="G20" i="1" s="1"/>
  <c r="G41" i="1"/>
  <c r="G42" i="2"/>
  <c r="G42" i="1" s="1"/>
  <c r="I14" i="1" l="1"/>
  <c r="J14" i="1" s="1"/>
  <c r="J13" i="1" s="1"/>
  <c r="E13" i="6" s="1"/>
  <c r="I48" i="1"/>
  <c r="J48" i="1" s="1"/>
  <c r="I50" i="1"/>
  <c r="J50" i="1" s="1"/>
  <c r="I32" i="1"/>
  <c r="J32" i="1" s="1"/>
  <c r="I31" i="1"/>
  <c r="J31" i="1" s="1"/>
  <c r="I45" i="1"/>
  <c r="J45" i="1" s="1"/>
  <c r="I29" i="1"/>
  <c r="J29" i="1" s="1"/>
  <c r="I27" i="1"/>
  <c r="J27" i="1" s="1"/>
  <c r="I46" i="1"/>
  <c r="J46" i="1" s="1"/>
  <c r="I47" i="1"/>
  <c r="J47" i="1" s="1"/>
  <c r="I28" i="1"/>
  <c r="J28" i="1" s="1"/>
  <c r="I49" i="1"/>
  <c r="J49" i="1" s="1"/>
  <c r="I30" i="1"/>
  <c r="J30" i="1" s="1"/>
  <c r="I37" i="1"/>
  <c r="J37" i="1" s="1"/>
  <c r="I19" i="1"/>
  <c r="J19" i="1" s="1"/>
  <c r="I36" i="1"/>
  <c r="J36" i="1" s="1"/>
  <c r="I18" i="1"/>
  <c r="J18" i="1" s="1"/>
  <c r="I53" i="1"/>
  <c r="I26" i="1"/>
  <c r="J26" i="1" s="1"/>
  <c r="I15" i="1"/>
  <c r="I44" i="1"/>
  <c r="J44" i="1" s="1"/>
  <c r="I10" i="1"/>
  <c r="J10" i="1" s="1"/>
  <c r="I40" i="1"/>
  <c r="J40" i="1" s="1"/>
  <c r="I20" i="1"/>
  <c r="J20" i="1" s="1"/>
  <c r="I23" i="1"/>
  <c r="J23" i="1" s="1"/>
  <c r="I42" i="1"/>
  <c r="J42" i="1" s="1"/>
  <c r="I24" i="1"/>
  <c r="J24" i="1" s="1"/>
  <c r="I41" i="1"/>
  <c r="J41" i="1" s="1"/>
  <c r="I22" i="1"/>
  <c r="J22" i="1" s="1"/>
  <c r="I38" i="1"/>
  <c r="J38" i="1" s="1"/>
  <c r="I12" i="1"/>
  <c r="J12" i="1" s="1"/>
  <c r="J9" i="1" l="1"/>
  <c r="E11" i="6" s="1"/>
  <c r="G11" i="6" s="1"/>
  <c r="J21" i="1"/>
  <c r="I13" i="6"/>
  <c r="G13" i="6"/>
  <c r="H13" i="6"/>
  <c r="J39" i="1"/>
  <c r="J43" i="1"/>
  <c r="J25" i="1"/>
  <c r="J17" i="1"/>
  <c r="J35" i="1"/>
  <c r="E15" i="6" l="1"/>
  <c r="E19" i="6"/>
  <c r="H19" i="6" s="1"/>
  <c r="E17" i="6"/>
  <c r="I15" i="6"/>
  <c r="G15" i="6"/>
  <c r="H15" i="6"/>
  <c r="L11" i="6"/>
  <c r="M11" i="6" s="1"/>
  <c r="L13" i="6"/>
  <c r="M13" i="6" s="1"/>
  <c r="J54" i="1"/>
  <c r="G19" i="6" l="1"/>
  <c r="I19" i="6"/>
  <c r="E20" i="6"/>
  <c r="E8" i="6"/>
  <c r="G17" i="6"/>
  <c r="G21" i="6" s="1"/>
  <c r="H17" i="6"/>
  <c r="H21" i="6" s="1"/>
  <c r="J52" i="1"/>
  <c r="K30" i="1" s="1"/>
  <c r="J57" i="1"/>
  <c r="I17" i="6"/>
  <c r="I21" i="6" s="1"/>
  <c r="G9" i="6"/>
  <c r="H9" i="6"/>
  <c r="L15" i="6"/>
  <c r="M15" i="6" s="1"/>
  <c r="L55" i="1"/>
  <c r="G8" i="6" l="1"/>
  <c r="I20" i="6"/>
  <c r="M11" i="7"/>
  <c r="J21" i="4"/>
  <c r="L19" i="6"/>
  <c r="M19" i="6" s="1"/>
  <c r="H20" i="6"/>
  <c r="E21" i="6"/>
  <c r="I9" i="6"/>
  <c r="I8" i="6" s="1"/>
  <c r="L17" i="6"/>
  <c r="M17" i="6" s="1"/>
  <c r="H8" i="6"/>
  <c r="K24" i="1"/>
  <c r="K41" i="1"/>
  <c r="K39" i="1"/>
  <c r="K49" i="1"/>
  <c r="K42" i="1"/>
  <c r="K18" i="1"/>
  <c r="K12" i="1"/>
  <c r="K11" i="1"/>
  <c r="K40" i="1"/>
  <c r="K46" i="1"/>
  <c r="K48" i="1"/>
  <c r="K44" i="1"/>
  <c r="K51" i="1"/>
  <c r="K27" i="1"/>
  <c r="K17" i="1"/>
  <c r="K23" i="1"/>
  <c r="J53" i="1"/>
  <c r="K33" i="1"/>
  <c r="K9" i="1"/>
  <c r="K38" i="1"/>
  <c r="K31" i="1"/>
  <c r="K20" i="1"/>
  <c r="K13" i="1"/>
  <c r="K26" i="1"/>
  <c r="K32" i="1"/>
  <c r="K22" i="1"/>
  <c r="K28" i="1"/>
  <c r="K50" i="1"/>
  <c r="K29" i="1"/>
  <c r="K47" i="1"/>
  <c r="K36" i="1"/>
  <c r="K14" i="1"/>
  <c r="K21" i="1"/>
  <c r="K25" i="1"/>
  <c r="K35" i="1"/>
  <c r="K43" i="1"/>
  <c r="K10" i="1"/>
  <c r="K45" i="1"/>
  <c r="G20" i="6"/>
  <c r="L21" i="6"/>
  <c r="M21" i="6" s="1"/>
  <c r="L20" i="6" l="1"/>
  <c r="L9" i="6"/>
  <c r="M9" i="6" s="1"/>
  <c r="L8" i="6"/>
</calcChain>
</file>

<file path=xl/sharedStrings.xml><?xml version="1.0" encoding="utf-8"?>
<sst xmlns="http://schemas.openxmlformats.org/spreadsheetml/2006/main" count="3223" uniqueCount="532">
  <si>
    <t>Planilha Orçamentária</t>
  </si>
  <si>
    <t>Data ref.:</t>
  </si>
  <si>
    <t>BDI%:</t>
  </si>
  <si>
    <t>Item</t>
  </si>
  <si>
    <t xml:space="preserve">CÓDIGO </t>
  </si>
  <si>
    <t>BANCO DE DADOS</t>
  </si>
  <si>
    <t>Descrição</t>
  </si>
  <si>
    <t>Unid.</t>
  </si>
  <si>
    <t>Quant.</t>
  </si>
  <si>
    <t>Custo unitário
 (R$)</t>
  </si>
  <si>
    <t>Preço unitário com BDI (R$)</t>
  </si>
  <si>
    <t>Preço total com BDI
 (R$)</t>
  </si>
  <si>
    <t>Peso (%)</t>
  </si>
  <si>
    <t>SERVIÇOS PRELIMINARES</t>
  </si>
  <si>
    <t>1.1</t>
  </si>
  <si>
    <t>SINAPI</t>
  </si>
  <si>
    <t>Fornecimento e instalação de placa de obra com chapa galvanizada e estrutura de madeira</t>
  </si>
  <si>
    <t>m²</t>
  </si>
  <si>
    <t>1.2</t>
  </si>
  <si>
    <t xml:space="preserve">COMPOSIÇÃO </t>
  </si>
  <si>
    <t>02</t>
  </si>
  <si>
    <t>Mobilização de equipamentos</t>
  </si>
  <si>
    <t>und</t>
  </si>
  <si>
    <t>CONSIDERANDO A DISTANCIA ATÉ A CAPITAL DE 100KM</t>
  </si>
  <si>
    <t xml:space="preserve">Desmobilização de equipamentos </t>
  </si>
  <si>
    <t>ADMINISTRAÇÃO DA OBRA</t>
  </si>
  <si>
    <t>2.1</t>
  </si>
  <si>
    <t>COMPOSIÇÃO</t>
  </si>
  <si>
    <t>01</t>
  </si>
  <si>
    <t>Administração Local da Obra</t>
  </si>
  <si>
    <t>TERRAPLENAGEM</t>
  </si>
  <si>
    <t>3.1</t>
  </si>
  <si>
    <t>SICRO DNIT</t>
  </si>
  <si>
    <t>Reconformação da plataforma</t>
  </si>
  <si>
    <t>PARA UM TRECHO DE 1 KM DE EXTENSÃO E 6,0 M DE LARGURA</t>
  </si>
  <si>
    <t>3.2</t>
  </si>
  <si>
    <t>Recomposição mecanizada de aterro - Material de Jazida</t>
  </si>
  <si>
    <t>m³</t>
  </si>
  <si>
    <t>PARA 17 CM DE ESPESSURA</t>
  </si>
  <si>
    <t>3.3</t>
  </si>
  <si>
    <t>Transporte com caminhão basculante de 10 m³ - rodovia em revestimento primário</t>
  </si>
  <si>
    <t>tkm</t>
  </si>
  <si>
    <t xml:space="preserve">CONSIDERANDO 10KM DE DISTANCIA ATÉ A JAZIDA </t>
  </si>
  <si>
    <t>REVESTIMENTO PRIMÁRIO</t>
  </si>
  <si>
    <t>4.1</t>
  </si>
  <si>
    <t>Limpeza mecanizada da camada vegetal</t>
  </si>
  <si>
    <t>4.2</t>
  </si>
  <si>
    <t>Execução de revestimento primário com material de jazida</t>
  </si>
  <si>
    <t>PARA 10 CM DE ESPESSURA</t>
  </si>
  <si>
    <t>4.3</t>
  </si>
  <si>
    <t xml:space="preserve">DRENAGEM </t>
  </si>
  <si>
    <t>5.1</t>
  </si>
  <si>
    <t>Sarjeta trapezoidal de grama - SZG 60-20 - escavação mecânica</t>
  </si>
  <si>
    <t>M</t>
  </si>
  <si>
    <t>TRECHO 02</t>
  </si>
  <si>
    <t>PARA UM TRECHO DE 2 KM DE EXTENSÃO E 6,0 M DE LARGURA</t>
  </si>
  <si>
    <t xml:space="preserve">CONSIDERANDO 15KM DE DISTANCIA ATÉ A JAZIDA </t>
  </si>
  <si>
    <t>BDI =</t>
  </si>
  <si>
    <t>VALOR TOTAL DA OBRA COM BDI =</t>
  </si>
  <si>
    <t>MEMORIAL DE CÁLCULO</t>
  </si>
  <si>
    <t>Extensão</t>
  </si>
  <si>
    <t>Largura</t>
  </si>
  <si>
    <t>Espessura</t>
  </si>
  <si>
    <t>Qtd.</t>
  </si>
  <si>
    <t>Memória de Cálculo</t>
  </si>
  <si>
    <t>Área da placa = Altura (2m) x Largura (3m)</t>
  </si>
  <si>
    <t>-</t>
  </si>
  <si>
    <t>A distância adotada é referente a capital mais próxima (100 km)</t>
  </si>
  <si>
    <t>1.3</t>
  </si>
  <si>
    <t xml:space="preserve">TRECHO 01 </t>
  </si>
  <si>
    <t>Área =  Extensão (1.000 m) x Largura (6 m)</t>
  </si>
  <si>
    <t>Volume =  área da reconformação da plataforma (6.000 m²) x espessura (0,17m)</t>
  </si>
  <si>
    <t>TxKM =  Volume da recomposição do aterro (1.020 m³) x Peso específico (1,8 t/m³) x DMT trecho 01</t>
  </si>
  <si>
    <t>Volume = Área da reconformação da plataforma (6.000m²) x espessura (0,10)</t>
  </si>
  <si>
    <t>TxKM =  Volume da recomposição do aterro (600 m³) x Peso específico (1,8 t/m³) x DMT trecho 01</t>
  </si>
  <si>
    <t>Extensão do trecho x 2 lados</t>
  </si>
  <si>
    <t>Área =  Extensão (2.000 m) x Largura (6 m)</t>
  </si>
  <si>
    <t>Volume =  área da reconformação da plataforma (12.000 m²) x espessura (0,17m)</t>
  </si>
  <si>
    <t>TxKM =  Volume da recomposição do aterro (2.040m³) x Peso específico (1,8 t/m³) x DMT trecho 02</t>
  </si>
  <si>
    <t>Volume = Área da reconformação da plataforma (1.200m²) x espessura (0,10)</t>
  </si>
  <si>
    <t>TxKM =  Volume da recomposição do aterro (1.200m³) x Peso específico (1,8 t/m³) x DMT trecho 02</t>
  </si>
  <si>
    <t>HORA</t>
  </si>
  <si>
    <t>DIAS</t>
  </si>
  <si>
    <t>SEMANA</t>
  </si>
  <si>
    <t>MES</t>
  </si>
  <si>
    <t>QNTD.</t>
  </si>
  <si>
    <t>Observação</t>
  </si>
  <si>
    <t xml:space="preserve">ENGENHEIRO CIVIL DE OBRA JUNIOR COM ENCARGOS COMPLEMENTARES </t>
  </si>
  <si>
    <t>2 horas diárias x 3 dias na semana x 4 semanas x 3 meses</t>
  </si>
  <si>
    <t>2.2</t>
  </si>
  <si>
    <t xml:space="preserve">ENCARREGADO GERAL COM ENCARGOS COMPLEMENTARES </t>
  </si>
  <si>
    <t>8 horas diárias x 5 dias na semana x 4 semanas x 3 meses</t>
  </si>
  <si>
    <t>Memória de Cálculo da DMT</t>
  </si>
  <si>
    <t>QUADROS DE DISTRIBUIÇÃO DE MATERIAL DE JAZIDA - DMT</t>
  </si>
  <si>
    <t>Empolamento:</t>
  </si>
  <si>
    <t>Peso específico:</t>
  </si>
  <si>
    <t>t/m³</t>
  </si>
  <si>
    <t>Distância entre estacas:</t>
  </si>
  <si>
    <t>Espessura:</t>
  </si>
  <si>
    <t>m</t>
  </si>
  <si>
    <t>Largura da plataforma:</t>
  </si>
  <si>
    <t>6 M</t>
  </si>
  <si>
    <t>CÁLCULO DA DMT -  JAZIDA FORA DO TRECHO</t>
  </si>
  <si>
    <t>JAZIDA UTILIZADA</t>
  </si>
  <si>
    <t>LOCALIZAÇÃO DA JAZIDA</t>
  </si>
  <si>
    <t>EXTENSÃO DO TRECHO
(Km)</t>
  </si>
  <si>
    <t>EXTENSÃO TOTAL DO TRECHO/2 (Km)</t>
  </si>
  <si>
    <t>DISTÂNCIA FIXA DA JAZIDA
(Km)</t>
  </si>
  <si>
    <t>EXTENSÃO TOTAL (km) + DISTÂNCIA FIXA
(Km)</t>
  </si>
  <si>
    <t>J1 - TRECHO 01</t>
  </si>
  <si>
    <t>DMT 01  -----&gt;</t>
  </si>
  <si>
    <t>KM</t>
  </si>
  <si>
    <t>CÁLCULO DA DMT -  JAZIDA DENTRO DO TRECHO</t>
  </si>
  <si>
    <t>J1 - TRECHO 02</t>
  </si>
  <si>
    <t>DMT 02  -----&gt;</t>
  </si>
  <si>
    <t>Mobilização e Desmobilização de equipamentos</t>
  </si>
  <si>
    <t>UND</t>
  </si>
  <si>
    <t>COMPOSIÇÃO ANALÍTICA</t>
  </si>
  <si>
    <t>ITEM</t>
  </si>
  <si>
    <t>CÓDIGO</t>
  </si>
  <si>
    <t>EQUIPAMENTOS TRANSPORTADO</t>
  </si>
  <si>
    <t>REFERÊNCIA</t>
  </si>
  <si>
    <t>VEÍCULO TRANSPORTADO (DNIT - VOLUME 09)</t>
  </si>
  <si>
    <t>QUANT UND</t>
  </si>
  <si>
    <t>ORIGEM</t>
  </si>
  <si>
    <t>Distância (DM) km</t>
  </si>
  <si>
    <t>Fator K</t>
  </si>
  <si>
    <t>FATOR DE UTILIZAÇÃO (FU)</t>
  </si>
  <si>
    <t>VELOCIDADE (V)</t>
  </si>
  <si>
    <t>CUSTO DO TRANSPORTE (CH)</t>
  </si>
  <si>
    <t>PREÇO TOTAL (cMob)</t>
  </si>
  <si>
    <t>SICRO E9541</t>
  </si>
  <si>
    <t>Trator de esteiras com lâmina - 259 Kw</t>
  </si>
  <si>
    <t>SICRO E9665</t>
  </si>
  <si>
    <t>Cavalo mecânico com semirreboque com capacidade de 22 t - 240 Kw</t>
  </si>
  <si>
    <t>MUNICIPIO – XX</t>
  </si>
  <si>
    <t>SICRO E9577</t>
  </si>
  <si>
    <t>Trator agrícola - 77 Kw</t>
  </si>
  <si>
    <t>SICRO E9540</t>
  </si>
  <si>
    <t>Trator sobre esteiras com lâmina - 127 kW</t>
  </si>
  <si>
    <t>SICRO E9524</t>
  </si>
  <si>
    <t>Motoniveladora - 93 Kw</t>
  </si>
  <si>
    <t>SICRO E9511</t>
  </si>
  <si>
    <t>Carregadeira de pneus com capacidade de 3,40 m³ - 195 kW</t>
  </si>
  <si>
    <t>SICRO E9685</t>
  </si>
  <si>
    <t>Rolo compactador pé de carneiro vibratório autopropelido de 11,6 t - 82 Kw</t>
  </si>
  <si>
    <t>SICRO E9579</t>
  </si>
  <si>
    <t>Caminhão basculante com capacidade de 10 m³ - 188 kW</t>
  </si>
  <si>
    <t>Condução por conta própria</t>
  </si>
  <si>
    <t>SICRO E9571</t>
  </si>
  <si>
    <t>Caminhão tanque com capacidade de 10.000 l - 188 kW</t>
  </si>
  <si>
    <t>SICRO E9518</t>
  </si>
  <si>
    <t>Grade de 24 discos rebocável de D = 60 cm (24”)</t>
  </si>
  <si>
    <t>CUSTO TOTAL =</t>
  </si>
  <si>
    <t xml:space="preserve">ADMINISTRAÇÃO LOCAL </t>
  </si>
  <si>
    <t>DISCRIMINAÇÃO</t>
  </si>
  <si>
    <t>QNTD</t>
  </si>
  <si>
    <t>VALOR UND</t>
  </si>
  <si>
    <t>VALOT TOTAL</t>
  </si>
  <si>
    <t>SINAPI 90777</t>
  </si>
  <si>
    <t>H</t>
  </si>
  <si>
    <t>SINAPI 90776</t>
  </si>
  <si>
    <t>Prefeitura Municipal de (nome do Município)</t>
  </si>
  <si>
    <t>COMPOSIÇÃO ANALÍTICA DO BDI - RODOVIAS E FERROVIAS</t>
  </si>
  <si>
    <t>VALORES DE BDI POR TIPO DE OBRA %</t>
  </si>
  <si>
    <t>TIPO DE OBRA</t>
  </si>
  <si>
    <t>1 Quartil</t>
  </si>
  <si>
    <t>Médio</t>
  </si>
  <si>
    <t>3 Quartil</t>
  </si>
  <si>
    <t>Construção de Rodovias e Ferrovias</t>
  </si>
  <si>
    <t>Escolher os parâmetros abaixo dentro do intervalo dos quartis, no entanto sem extrapolar o intervalo do BDI acima:</t>
  </si>
  <si>
    <t>DESCRIÇÃO</t>
  </si>
  <si>
    <t>VALORES DE REFERÊNCIA - %</t>
  </si>
  <si>
    <t>BDI ADOTADO %</t>
  </si>
  <si>
    <t>1º QUARTIL</t>
  </si>
  <si>
    <t>MÉDIO</t>
  </si>
  <si>
    <t>3º QUARTIL</t>
  </si>
  <si>
    <t>Administração Central</t>
  </si>
  <si>
    <t>Seguro e Garantia (*)</t>
  </si>
  <si>
    <t>Risco</t>
  </si>
  <si>
    <t>Despesas Financeiras</t>
  </si>
  <si>
    <t>Lucro</t>
  </si>
  <si>
    <t>Tributos (soma dos itens abaixo)</t>
  </si>
  <si>
    <t>COFINS</t>
  </si>
  <si>
    <t>PIS</t>
  </si>
  <si>
    <t>ISSQN (**)</t>
  </si>
  <si>
    <t>TOTAL</t>
  </si>
  <si>
    <t>Obs.: ALTERAR SOMENTE AS CÉLULAS VERDES</t>
  </si>
  <si>
    <t>Fonte da composição, valores de referência e fórmula do BDI: Acórdão 2622/2013 - TCU - Plenário</t>
  </si>
  <si>
    <t>Os valores de BDI acima foram calculados com emprego da fórmula abaixo:</t>
  </si>
  <si>
    <t>Onde:</t>
  </si>
  <si>
    <t>AC = taxa de rateio da Administração Central;</t>
  </si>
  <si>
    <t>DF = taxa das despesas financeiras;</t>
  </si>
  <si>
    <t>S = taxa de seguro; R = taxa de risco e G = garantia do empreendimento;</t>
  </si>
  <si>
    <t>I = taxa de tributos;</t>
  </si>
  <si>
    <t>L = taxa de lucro.</t>
  </si>
  <si>
    <t>OBS:</t>
  </si>
  <si>
    <t>(*) - PODE HAVER GARANTIA DESDE QUE PREVISTO NO EDITAL DA LICITAÇÃO E NO CONTRATO DE EXECUÇÃO.</t>
  </si>
  <si>
    <t>(**) - PODEM SER ACEITOS OUTROS PERCENTUAIS DE ISS DESDE QUE DEVIDAMENTE EMBASADOS NA LEGISLAÇÃO MUNICIPAL.</t>
  </si>
  <si>
    <r>
      <rPr>
        <sz val="12"/>
        <color rgb="FF000000"/>
        <rFont val="Arial"/>
      </rPr>
      <t xml:space="preserve">Conforme esse Acórdão, o valor final do BDI também deverá obedecer à faixa de variação abaixo, considerando os custos dos serviços </t>
    </r>
    <r>
      <rPr>
        <b/>
        <sz val="12"/>
        <color rgb="FF000000"/>
        <rFont val="Arial"/>
      </rPr>
      <t>SEM DESONERAÇÃO</t>
    </r>
    <r>
      <rPr>
        <sz val="12"/>
        <color rgb="FF000000"/>
        <rFont val="Arial"/>
      </rPr>
      <t xml:space="preserve"> dos encargos sociais:</t>
    </r>
  </si>
  <si>
    <t>VALORES DE BDI POR TIPO DE OBRA</t>
  </si>
  <si>
    <r>
      <rPr>
        <sz val="12"/>
        <color rgb="FF000000"/>
        <rFont val="Arial"/>
      </rPr>
      <t xml:space="preserve">Desta forma, após o enquadramento do BDI nos critérios abordados acima e sendo utilizado no orçamento os custos dos serviços </t>
    </r>
    <r>
      <rPr>
        <b/>
        <sz val="12"/>
        <color rgb="FF000000"/>
        <rFont val="Arial"/>
      </rPr>
      <t>COM DESONERAÇÃO</t>
    </r>
    <r>
      <rPr>
        <sz val="12"/>
        <color rgb="FF000000"/>
        <rFont val="Arial"/>
      </rPr>
      <t>, deverá ser incluído no item taxa de tributos o percentual de 4,5% referente à contribuição previdenciária e recalculado o BDI.</t>
    </r>
  </si>
  <si>
    <r>
      <rPr>
        <sz val="12"/>
        <color rgb="FF000000"/>
        <rFont val="Arial"/>
      </rPr>
      <t xml:space="preserve">Reiteramos que, por determinação do TCU, </t>
    </r>
    <r>
      <rPr>
        <b/>
        <sz val="12"/>
        <color rgb="FF000000"/>
        <rFont val="Arial"/>
      </rPr>
      <t xml:space="preserve">não </t>
    </r>
    <r>
      <rPr>
        <sz val="12"/>
        <color rgb="FF000000"/>
        <rFont val="Arial"/>
      </rPr>
      <t>é admitida a inclusão de IRPJ e CSLL no BDI, bem como Administração local, Instalação de Canteiro/acampamento, Mobilização/ desmobilização e demais itens que possam ser apropriados como custos diretos da obra, devendo ser apresentada a composição destes, com detalhamentos suficientes que justifiquem o valor obtido, não sendo admitido cálculo com estimativas percentuais genéricas.</t>
    </r>
  </si>
  <si>
    <t>Tributos (Confins, PIS e ISSQN) + 4,5% INSS</t>
  </si>
  <si>
    <t>TOTAL BDI COM DESONERAÇÃO</t>
  </si>
  <si>
    <t>4) A administração Local deverá ser discriminada na planilha de custos diretos com os percentuais regidos pelo ACÓRDÃO nº 2622/2013 do TCU - Plenário conforme a tabela abaixo para Construção de Rodovias e Ferrovias:</t>
  </si>
  <si>
    <t>ADMINISTRAÇÃO LOCAL</t>
  </si>
  <si>
    <t>Proponete: VITÓRIA DE SANTO ANTÃO -PE</t>
  </si>
  <si>
    <t>Obra/Projeto: Recuperação de estradas vicinais do Município da Vitória de Santo Antão.</t>
  </si>
  <si>
    <t xml:space="preserve">Local / Implantação: Trechos 01 - Vicinal Serra Grande 8,00 KM E Trecho 02:Vicinal Galileia 2,50 KM </t>
  </si>
  <si>
    <t>CONVÊNIO Nº: 942154 2023</t>
  </si>
  <si>
    <t xml:space="preserve"> 8°08'53"S 35°18'58"W</t>
  </si>
  <si>
    <t>8°08'53"S 35°18'58"W</t>
  </si>
  <si>
    <t>5.2</t>
  </si>
  <si>
    <t>ROÇADA MANUAL</t>
  </si>
  <si>
    <t>ha</t>
  </si>
  <si>
    <t>5.3</t>
  </si>
  <si>
    <t>CONCRETO FCK = 20 MPA - CONFECÇÃO EM BETONEIRA E LANÇAMENTO MANUAL - AREIA E BRITA COMERCIAIS</t>
  </si>
  <si>
    <t>5.4</t>
  </si>
  <si>
    <t>CORPO DE BSTC D = 1,20 M PA2 - AREIA, BRITA E PEDRA DE MÃO COMERCIAIS</t>
  </si>
  <si>
    <t>BOCA DE BSTC D = 1,20 M - ESCONSIDADE 0° - AREIA E BRITA COMERCIAIS - ALAS RETAS</t>
  </si>
  <si>
    <t>5.5</t>
  </si>
  <si>
    <t>5.6</t>
  </si>
  <si>
    <t>5.8</t>
  </si>
  <si>
    <t>CORPO DE BSCC - SEÇÃO FECHADA DE  2,5 x 2,5 M - PRÉ MOLDADO - ALTURA DO ATERRO DE 0,25 A 1,00 M - AREIA E BRITA COMERCIAIS</t>
  </si>
  <si>
    <t>un</t>
  </si>
  <si>
    <t>5.9</t>
  </si>
  <si>
    <t>ENROCAMENTO DE PEDRA JOGADA - PEDRA DE MÃO COMERCIAL - FORNECIMENTO E ASSENTAMENTO</t>
  </si>
  <si>
    <t xml:space="preserve">PASAGEM MOLHADA EXISTENTE </t>
  </si>
  <si>
    <t xml:space="preserve">2 BUEIROS </t>
  </si>
  <si>
    <t xml:space="preserve">2 BOCAS </t>
  </si>
  <si>
    <t xml:space="preserve">2 PASSAGENS </t>
  </si>
  <si>
    <t>1 BUEIRO</t>
  </si>
  <si>
    <t xml:space="preserve">7,5 METROS LARGURA DA PISTA </t>
  </si>
  <si>
    <t>7,5 METROS DE LARGURA DA PISTA</t>
  </si>
  <si>
    <t xml:space="preserve">2 SEÇÕES DE 2,5M </t>
  </si>
  <si>
    <t xml:space="preserve">1 BUEIRO </t>
  </si>
  <si>
    <t>MUNICÍPIO DE VITÓRIA DO SANTO SANTÃO -PE</t>
  </si>
  <si>
    <t xml:space="preserve">PREFEITURA DE VITÓRIA DO SANTO ANTÃO </t>
  </si>
  <si>
    <t>Sarjeta trapezoidal sem revestimento - SZG 60-20 - escavação mecânica</t>
  </si>
  <si>
    <t>2 BUEIRO</t>
  </si>
  <si>
    <t xml:space="preserve">2 BUEIRO </t>
  </si>
  <si>
    <t>TRECHO 01 - 8 KM</t>
  </si>
  <si>
    <t>TRECHO 02 - 2,5 KM</t>
  </si>
  <si>
    <t xml:space="preserve">1ha por bueiro limpeza </t>
  </si>
  <si>
    <t>BOCA DE BSCC  2,5 M - ESCONSIDADE 0° - AREIA E BRITA COMERCIAIS - ALAS RETAS</t>
  </si>
  <si>
    <t>Data ref.: SICRO 3 PE 10/2023 E SINAPI 02/2024</t>
  </si>
  <si>
    <t>Área = Extensão (2.500m) x Largura (0,30m) x 2 lados</t>
  </si>
  <si>
    <t>Área = Extensão (8.000m) x Largura (0,30m) x 2 lados</t>
  </si>
  <si>
    <t>VALOR TOTAL DA OBRA SEM BDI =</t>
  </si>
  <si>
    <t>CRONOGRAMA FÍSICO-FINANCEIRO</t>
  </si>
  <si>
    <t>Nº SICONV</t>
  </si>
  <si>
    <t>PROPONENTE TOMADOR</t>
  </si>
  <si>
    <t>APELIDO EMPREENDIMENTO</t>
  </si>
  <si>
    <t>Valor (R$)</t>
  </si>
  <si>
    <t>Parcelas:</t>
  </si>
  <si>
    <t>04/24</t>
  </si>
  <si>
    <t>05/24</t>
  </si>
  <si>
    <t>06/24</t>
  </si>
  <si>
    <t>% Período:</t>
  </si>
  <si>
    <t>1.1.</t>
  </si>
  <si>
    <t>1.2.</t>
  </si>
  <si>
    <t>1.3.</t>
  </si>
  <si>
    <t>50,00%</t>
  </si>
  <si>
    <t>1.4.</t>
  </si>
  <si>
    <t>1.5.</t>
  </si>
  <si>
    <t>942154 2023</t>
  </si>
  <si>
    <t>MANUTENÇÃO E RECUPERAÇÃO DE ESTRADAS VICINAIS NO MUNICÍPIO DE VITÓRIA DE SANTO ANTÃO</t>
  </si>
  <si>
    <t>Preço unitário com BDI</t>
  </si>
  <si>
    <t>Preço total com BDI</t>
  </si>
  <si>
    <t>Custo unitário</t>
  </si>
  <si>
    <t>Total</t>
  </si>
  <si>
    <t>SEDI - SERVICOS DIVERSOS</t>
  </si>
  <si>
    <t>PINTOR COM ENCARGOS COMPLEMENTARES</t>
  </si>
  <si>
    <t>Composição Auxiliar</t>
  </si>
  <si>
    <t xml:space="preserve"> </t>
  </si>
  <si>
    <t>L</t>
  </si>
  <si>
    <t>Material</t>
  </si>
  <si>
    <t xml:space="preserve">IMUNIZANTE PARA MADEIRA, INCOLOR  </t>
  </si>
  <si>
    <t>Insumo</t>
  </si>
  <si>
    <t>Preço s/ BDI</t>
  </si>
  <si>
    <t>Quantidade</t>
  </si>
  <si>
    <t>Unidade</t>
  </si>
  <si>
    <t>Classe/Tipo</t>
  </si>
  <si>
    <t>Código</t>
  </si>
  <si>
    <t>Banco</t>
  </si>
  <si>
    <t>Tipo</t>
  </si>
  <si>
    <t>M2</t>
  </si>
  <si>
    <t>PINTURAS</t>
  </si>
  <si>
    <t>PINTURA IMUNIZANTE PARA MADEIRA, 2 DEMÃOS. AF_01/2021</t>
  </si>
  <si>
    <t>Composição</t>
  </si>
  <si>
    <t>[29]</t>
  </si>
  <si>
    <t>CURSO DE CAPACITAÇÃO PARA PINTOR (ENCARGOS COMPLEMENTARES) - HORISTA</t>
  </si>
  <si>
    <t>Equipamento</t>
  </si>
  <si>
    <t xml:space="preserve">EPI - FAMILIA PINTOR - HORISTA (ENCARGOS COMPLEMENTARES - COLETADO CAIXA) </t>
  </si>
  <si>
    <t>FERRAMENTAS - FAMILIA PINTOR - HORISTA (ENCARGOS COMPLEMENTARES - COLETADO CAIXA)</t>
  </si>
  <si>
    <t>Taxa</t>
  </si>
  <si>
    <t>SEGURO - HORISTA (COLETADO CAIXA - ENCARGOS COMPLEMENTARES)</t>
  </si>
  <si>
    <t>EXAMES - HORISTA (COLETADO CAIXA - ENCARGOS COMPLEMENTARES)</t>
  </si>
  <si>
    <t>Serviço</t>
  </si>
  <si>
    <t>TRANSPORTE - HORISTA (COLETADO CAIXA - ENCARGOS COMPLEMENTARES)</t>
  </si>
  <si>
    <t>ALIMENTACAO - HORISTA (COLETADO CAIXA - ENCARGOS COMPLEMENTARES)</t>
  </si>
  <si>
    <t>Mão de Obra</t>
  </si>
  <si>
    <t xml:space="preserve">PINTOR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</si>
  <si>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SERVICOS DIVERSOS</t>
  </si>
  <si>
    <t>[28]</t>
  </si>
  <si>
    <t>[27]</t>
  </si>
  <si>
    <t>Total -&gt;</t>
  </si>
  <si>
    <t>t</t>
  </si>
  <si>
    <t>Carga, manobra e descarga de materiais diversos em caminhão carroceria de 15 t - carga e descarga manuais</t>
  </si>
  <si>
    <t>SICRO3</t>
  </si>
  <si>
    <t>Custo Horário</t>
  </si>
  <si>
    <t>Preço Unitário</t>
  </si>
  <si>
    <t>TEMPO FIXO</t>
  </si>
  <si>
    <t>E</t>
  </si>
  <si>
    <t>kg</t>
  </si>
  <si>
    <t>Tela de aço eletrosoldada</t>
  </si>
  <si>
    <t>M0999</t>
  </si>
  <si>
    <t>Arame recozido 18 BWG</t>
  </si>
  <si>
    <t>M0075</t>
  </si>
  <si>
    <t>MATERIAL</t>
  </si>
  <si>
    <t>C</t>
  </si>
  <si>
    <t>Custo Unitário de Execução -&gt;</t>
  </si>
  <si>
    <t>Produção de Equipe -&gt;</t>
  </si>
  <si>
    <t>Custo do FIC -&gt;</t>
  </si>
  <si>
    <t>Fator de Influencia da Chuva - FIC -&gt;</t>
  </si>
  <si>
    <t>Custo Horário de Execução -&gt;</t>
  </si>
  <si>
    <t>h</t>
  </si>
  <si>
    <t>Armador</t>
  </si>
  <si>
    <t>P9805</t>
  </si>
  <si>
    <t>Ajudante</t>
  </si>
  <si>
    <t>P9801</t>
  </si>
  <si>
    <t>Salário Hora</t>
  </si>
  <si>
    <t>MÃO DE OBRA</t>
  </si>
  <si>
    <t>B</t>
  </si>
  <si>
    <t>CLASSE SICRO3</t>
  </si>
  <si>
    <t>Tela de aço eletrosoldada - fornecimento, preparo e colocação</t>
  </si>
  <si>
    <t>[26]</t>
  </si>
  <si>
    <t>Eletrodo E60 xx</t>
  </si>
  <si>
    <t>M1397</t>
  </si>
  <si>
    <t>Soldador</t>
  </si>
  <si>
    <t>P9825</t>
  </si>
  <si>
    <t>Máquina para solda elétrica - 9,2 kW</t>
  </si>
  <si>
    <t>E9547</t>
  </si>
  <si>
    <t>Grupo gerador - 23 kVA</t>
  </si>
  <si>
    <t>E9753</t>
  </si>
  <si>
    <t>Improdutiva</t>
  </si>
  <si>
    <t>Operativa</t>
  </si>
  <si>
    <t>Custo Operacional</t>
  </si>
  <si>
    <t>Utilização</t>
  </si>
  <si>
    <t>EQUIPAMENTOS</t>
  </si>
  <si>
    <t>A</t>
  </si>
  <si>
    <t>Solda elétrica de perfis metálicos e chapas de aço com eletrodo E60XX</t>
  </si>
  <si>
    <t>[25]</t>
  </si>
  <si>
    <t>m2</t>
  </si>
  <si>
    <t>Tábua de pinho de terceira - E = 2,5 cm</t>
  </si>
  <si>
    <t>M1429</t>
  </si>
  <si>
    <t>Tábua de 2,5 x 10 cm</t>
  </si>
  <si>
    <t>M0290</t>
  </si>
  <si>
    <t>Prego de ferro</t>
  </si>
  <si>
    <t>M1205</t>
  </si>
  <si>
    <t>l</t>
  </si>
  <si>
    <t>Desmoldante para formas</t>
  </si>
  <si>
    <t>M0560</t>
  </si>
  <si>
    <t>Carpinteiro</t>
  </si>
  <si>
    <t>P9808</t>
  </si>
  <si>
    <t>Serra circular com bancada - D = 30 cm - 4 kW</t>
  </si>
  <si>
    <t>E9535</t>
  </si>
  <si>
    <t>Grupo gerador - 13 / 14 kVA</t>
  </si>
  <si>
    <t>E9066</t>
  </si>
  <si>
    <t>Formas de tábuas de pinho para dispositivos de drenagem - utilização de 3 vezes - confecção, instalação e retirada</t>
  </si>
  <si>
    <t>[24]</t>
  </si>
  <si>
    <t>Carga, manobra e descarga de materiais diversos em caminhão carroceria de 15 t - carga e descarga com caminhão guindauto</t>
  </si>
  <si>
    <t>Corte com maçarico oxiacetileno de chapas de aço com espessura de 6,3 mm</t>
  </si>
  <si>
    <t>Corte com maçarico oxiacetileno de chapas de aço com espessura de 5 mm</t>
  </si>
  <si>
    <t>Corte com maçarico oxiacetileno de chapas de aço com espessura de 3 mm</t>
  </si>
  <si>
    <t>ATIVIDADES AUXILIARES</t>
  </si>
  <si>
    <t>D</t>
  </si>
  <si>
    <t>Desmoldante para fôrmas metálicas</t>
  </si>
  <si>
    <t>M3949</t>
  </si>
  <si>
    <t>Chapa de aço ASTM A36</t>
  </si>
  <si>
    <t>M1378</t>
  </si>
  <si>
    <t>Chapa fina em aço ASTM A36</t>
  </si>
  <si>
    <t>M1376</t>
  </si>
  <si>
    <t>Montador</t>
  </si>
  <si>
    <t>P9830</t>
  </si>
  <si>
    <t>Forma metálica para aduelas de bueiros celulares de concreto pré-moldados - utilização de 100 vezes</t>
  </si>
  <si>
    <t>[23]</t>
  </si>
  <si>
    <t>Servente</t>
  </si>
  <si>
    <t>P9824</t>
  </si>
  <si>
    <t>Retroescavadeira de pneus com caçamba de escavação trapezoidal ou triangular com seção de corte inferior a 0,10 m² - 58 kW</t>
  </si>
  <si>
    <t>E9770</t>
  </si>
  <si>
    <t>Escavação mecânica de vala trapezoidal ou triangular em material de 1ª categoria para drenagem superficial com retroescavadeira - seção &lt; 0,10 m²</t>
  </si>
  <si>
    <t>[22]</t>
  </si>
  <si>
    <t>Escavação manual reaterro e compactação em material de 1ª categoria</t>
  </si>
  <si>
    <t>[21]</t>
  </si>
  <si>
    <t>Escavadeira hidráulica sobre esteira com caçamba com capacidade de 1,5 m3 - 110 kW</t>
  </si>
  <si>
    <t>E9515</t>
  </si>
  <si>
    <t>Escavação e carga de material de jazida com escavadeira hidráulica</t>
  </si>
  <si>
    <t>[20]</t>
  </si>
  <si>
    <t>m3</t>
  </si>
  <si>
    <t>Oxigênio</t>
  </si>
  <si>
    <t>M1795</t>
  </si>
  <si>
    <t>Acetileno</t>
  </si>
  <si>
    <t>M1796</t>
  </si>
  <si>
    <t>Equipamento para solda/corte com oxiacetileno</t>
  </si>
  <si>
    <t>E9662</t>
  </si>
  <si>
    <t>[19]</t>
  </si>
  <si>
    <t>[18]</t>
  </si>
  <si>
    <t>[17]</t>
  </si>
  <si>
    <t>Carga, manobra e descarga de concreto com caminhão betoneira - carga em central de concreto de 30 m³/h</t>
  </si>
  <si>
    <t>Concreto fck = 25 MPa - confecção em central dosadora de 30 m³/h - areia e brita comerciais</t>
  </si>
  <si>
    <t>Armação em aço CA-50 - fornecimento, preparo e colocação</t>
  </si>
  <si>
    <t>Adensamento de concreto por vibrador de imersão</t>
  </si>
  <si>
    <t>Pórtico rolante com capacidade de 25 t - 30 kW</t>
  </si>
  <si>
    <t>E9022</t>
  </si>
  <si>
    <t>Grupo gerador - 100/110 kVA</t>
  </si>
  <si>
    <t>E9779</t>
  </si>
  <si>
    <t>Empilhadeira a diesel com capacidade de 10 t - 100 kW</t>
  </si>
  <si>
    <t>E9052</t>
  </si>
  <si>
    <t>Confecção de BSCC - seção 2,5 x 2,5 m fechada - tipo I - areia e brita comerciais</t>
  </si>
  <si>
    <t>[16]</t>
  </si>
  <si>
    <t>Carga, manobra e descarga de areia, brita, pedra de mão ou solos em caminhão basculante de 10 m³ - carga com carregadeira (exclusa) e descarga livre</t>
  </si>
  <si>
    <t>Cimento Portland CP II - 32</t>
  </si>
  <si>
    <t>M0424</t>
  </si>
  <si>
    <t>Brita 2</t>
  </si>
  <si>
    <t>M0192</t>
  </si>
  <si>
    <t>Areia média lavada</t>
  </si>
  <si>
    <t>M0082</t>
  </si>
  <si>
    <t>Pedreiro</t>
  </si>
  <si>
    <t>P9821</t>
  </si>
  <si>
    <t>Transportador manual gerica com capacidade de 180 l</t>
  </si>
  <si>
    <t>E9064</t>
  </si>
  <si>
    <t>Transportador manual carrinho de mão com capacidade de 80 l</t>
  </si>
  <si>
    <t>E9071</t>
  </si>
  <si>
    <t>Betoneira com motor a gasolina com capacidade de 600 l - 10 kW</t>
  </si>
  <si>
    <t>E9519</t>
  </si>
  <si>
    <t>Concreto magro - confecção em betoneira e lançamento manual - areia e brita comerciais</t>
  </si>
  <si>
    <t>[15]</t>
  </si>
  <si>
    <t>Brita 1</t>
  </si>
  <si>
    <t>M0191</t>
  </si>
  <si>
    <t>Aditivo plastificante e retardador tipo Plastiment ou similar</t>
  </si>
  <si>
    <t>M0030</t>
  </si>
  <si>
    <t>Central de concreto com capacidade de 30 m3/h - dosadora RS</t>
  </si>
  <si>
    <t>E9599</t>
  </si>
  <si>
    <t>Carregadeira de pneus com capacidade de 1,53 m3 - 106 kW</t>
  </si>
  <si>
    <t>E9584</t>
  </si>
  <si>
    <t>[14]</t>
  </si>
  <si>
    <t>Balança plataforma digital com mesa de 75 x 75 cm com capacidade de 500 kg</t>
  </si>
  <si>
    <t>E9010</t>
  </si>
  <si>
    <t>Concreto fck = 20 MPa - confecção em betoneira e lançamento manual - areia e brita comerciais</t>
  </si>
  <si>
    <t>[13]</t>
  </si>
  <si>
    <t>Pedra de mão</t>
  </si>
  <si>
    <t>M1097</t>
  </si>
  <si>
    <t>Concreto ciclópico fck = 20 MPa - confecção em betoneira e lançamento manual - areia, brita e pedra de mão comerciais</t>
  </si>
  <si>
    <t>[12]</t>
  </si>
  <si>
    <t>Caminhão basculante com capacidade de 10 m3 - 188 kW</t>
  </si>
  <si>
    <t>E9579</t>
  </si>
  <si>
    <t>Carga, manobra e descarga de material de jazida em caminhão basculante de 10 m³ - carga com escavadeira (exclusa) e descarga livre</t>
  </si>
  <si>
    <t>[11]</t>
  </si>
  <si>
    <t>Caminhão carroceria com capacidade de 15 t - 188 kW</t>
  </si>
  <si>
    <t>E9592</t>
  </si>
  <si>
    <t>[10]</t>
  </si>
  <si>
    <t>Caminhão carroceria com guindauto com capacidade de 20 t.m - 136 kW</t>
  </si>
  <si>
    <t>E9686</t>
  </si>
  <si>
    <t>[9]</t>
  </si>
  <si>
    <t>Caminhão betoneira com capacidade de 8 m3 - 188 kW</t>
  </si>
  <si>
    <t>E9600</t>
  </si>
  <si>
    <t>[8]</t>
  </si>
  <si>
    <t>[7]</t>
  </si>
  <si>
    <t>Caminhão basculante com capacidade de 6 m3 - 136 kW</t>
  </si>
  <si>
    <t>E9506</t>
  </si>
  <si>
    <t>Carga, manobra e descarga de agregados (brita, pó de pedra, areia, rachão) ou solos em caminhão basculante de 6 m³ - carga com escavadeira de 1,50 m³ (exclusa) e descarga livre</t>
  </si>
  <si>
    <t>[6]</t>
  </si>
  <si>
    <t>Aço CA 50</t>
  </si>
  <si>
    <t>M0004</t>
  </si>
  <si>
    <t>[5]</t>
  </si>
  <si>
    <t>Argamassa de cimento e areia 1:4 - areia comercial</t>
  </si>
  <si>
    <t>[4]</t>
  </si>
  <si>
    <t>Argamassa de cimento e areia 1:3 - areia comercial</t>
  </si>
  <si>
    <t>[3]</t>
  </si>
  <si>
    <t>Geotêxtil não-tecido agulhado RT 31</t>
  </si>
  <si>
    <t>M1553</t>
  </si>
  <si>
    <t>Aplicação de geotextil não-tecido agulhado RT 31</t>
  </si>
  <si>
    <t>[2]</t>
  </si>
  <si>
    <t>Vibrador de imersão para concreto - 4,1 kW</t>
  </si>
  <si>
    <t>E9069</t>
  </si>
  <si>
    <t>[1]</t>
  </si>
  <si>
    <t>Composições Auxiliares</t>
  </si>
  <si>
    <t>Custo</t>
  </si>
  <si>
    <t>Enrocamento de pedra jogada - pedra de mão comercial - fornecimento e assentamento</t>
  </si>
  <si>
    <t>Boca BSCC 2,50 x 2,50 m - esconsidade 45° - areia e brita comerciais</t>
  </si>
  <si>
    <t>Guindaste sobre esteiras - 220 kW</t>
  </si>
  <si>
    <t>E9660</t>
  </si>
  <si>
    <t>Corpo BSCC - seção 2,5 x 2,5 m fechada - pré-moldado - tipo I - areia e brita comerciais</t>
  </si>
  <si>
    <t>Boca BSTC D = 1,20 m - esconsidade 0° - areia e brita comerciais - alas retas</t>
  </si>
  <si>
    <t>Tubo de concreto armado CA 2 - D = 1,20 m</t>
  </si>
  <si>
    <t>M2180</t>
  </si>
  <si>
    <t>Corpo de BSTC D = 1,20 m PA2 - areia, brita e pedra de mão comerciais</t>
  </si>
  <si>
    <t>Roçada manual</t>
  </si>
  <si>
    <t>Sarjeta trapezoidal sem revestimento - SZT 02</t>
  </si>
  <si>
    <t>Transporte com caminhão basculante de 10 m³ - rodovia com revestimento primário</t>
  </si>
  <si>
    <t>Trator agrícola - 77 kW</t>
  </si>
  <si>
    <t>E9577</t>
  </si>
  <si>
    <t>Rolo compactador pé de carneiro vibratório autopropelido de 11,6 t - 82 kW</t>
  </si>
  <si>
    <t>E9685</t>
  </si>
  <si>
    <t>Rolo compactador de pneus autopropelido de 27 t - 85 kW</t>
  </si>
  <si>
    <t>E9762</t>
  </si>
  <si>
    <t>Motoniveladora - 93 kW</t>
  </si>
  <si>
    <t>E9524</t>
  </si>
  <si>
    <t>Grade de 24 discos rebocável de 24"</t>
  </si>
  <si>
    <t>E9518</t>
  </si>
  <si>
    <t>E9571</t>
  </si>
  <si>
    <t>Trator de esteiras com Lâmina - 112 kW</t>
  </si>
  <si>
    <t>E9540</t>
  </si>
  <si>
    <t>Trator de esteiras com lâmina - 74,5 kW</t>
  </si>
  <si>
    <t>E9042</t>
  </si>
  <si>
    <t>Caminhão tanque com capacidade de 6.000 l - 136 kW</t>
  </si>
  <si>
    <t>E9605</t>
  </si>
  <si>
    <t>Recomposição mecanizada de aterro - material de jazida</t>
  </si>
  <si>
    <t>PINT - PINTURAS</t>
  </si>
  <si>
    <t>KG</t>
  </si>
  <si>
    <t xml:space="preserve">PREGO DE ACO POLIDO COM CABECA 17 X 27 (2 1/2 X 11)  </t>
  </si>
  <si>
    <t xml:space="preserve">PREGO DE ACO POLIDO COM CABECA 10 X 10 (7/8 X 17)  </t>
  </si>
  <si>
    <t xml:space="preserve">PLACA DE OBRA (PARA CONSTRUCAO CIVIL) EM CHAPA GALVANIZADA *N. 22*, ADESIVADA, DE *2,4 X 1,2* M (SEM POSTES PARA FIXACAO)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</si>
  <si>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SARRAFO *2,5 X 10* CM EM PINUS, MISTA OU EQUIVALENTE DA REGIAO - BRUTA</t>
  </si>
  <si>
    <t>PAVIMENTACAO</t>
  </si>
  <si>
    <t>FORNECIMENTO E INSTALAÇÃO DE PLACA DE OBRA COM CHAPA GALVANIZADA E ESTRUTURA DE MADEIRA. AF_03/2022_PS</t>
  </si>
  <si>
    <t>SINAPI(A)</t>
  </si>
  <si>
    <t>Composições Principais</t>
  </si>
  <si>
    <t>Composições Analíticas com Preço unitário - Sem BDI</t>
  </si>
  <si>
    <t>Recuperação de estradas vicinais do Município da Vitória de Santo Antão.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</si>
</sst>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\-??_);_(@_)"/>
    <numFmt numFmtId="165" formatCode="_-&quot;R$ &quot;* #,##0.00_-;&quot;-R$ &quot;* #,##0.00_-;_-&quot;R$ &quot;* \-??_-;_-@"/>
    <numFmt numFmtId="166" formatCode="0.0%"/>
    <numFmt numFmtId="167" formatCode="#,##0.0"/>
    <numFmt numFmtId="168" formatCode="0.0000"/>
    <numFmt numFmtId="169" formatCode="[$R$-416]\ #,##0.00;[Red]\-[$R$-416]\ #,##0.00"/>
    <numFmt numFmtId="170" formatCode="0."/>
    <numFmt numFmtId="171" formatCode="#,##0.0000"/>
  </numFmts>
  <fonts count="65">
    <font>
      <sz val="11"/>
      <color rgb="FF000000"/>
      <name val="Calibri"/>
      <scheme val="minor"/>
    </font>
    <font>
      <b/>
      <sz val="24"/>
      <color rgb="FFFFFFFF"/>
      <name val="Arial"/>
    </font>
    <font>
      <sz val="11"/>
      <name val="Calibri"/>
    </font>
    <font>
      <b/>
      <sz val="12"/>
      <color rgb="FF000000"/>
      <name val="Arial"/>
    </font>
    <font>
      <b/>
      <sz val="14"/>
      <color rgb="FF000000"/>
      <name val="Arial"/>
    </font>
    <font>
      <sz val="12"/>
      <color rgb="FF000000"/>
      <name val="Arial"/>
    </font>
    <font>
      <b/>
      <sz val="11"/>
      <color rgb="FFFF0000"/>
      <name val="Arial"/>
    </font>
    <font>
      <sz val="12"/>
      <color rgb="FFFF0000"/>
      <name val="Arial"/>
    </font>
    <font>
      <b/>
      <sz val="11"/>
      <color rgb="FFFFFFFF"/>
      <name val="Arial"/>
    </font>
    <font>
      <b/>
      <sz val="11"/>
      <color rgb="FF000000"/>
      <name val="Arial"/>
    </font>
    <font>
      <sz val="11"/>
      <color rgb="FF000000"/>
      <name val="Arial"/>
    </font>
    <font>
      <sz val="11"/>
      <color rgb="FFFF0000"/>
      <name val="Arial"/>
    </font>
    <font>
      <sz val="11"/>
      <color rgb="FF000000"/>
      <name val="Calibri"/>
    </font>
    <font>
      <b/>
      <sz val="28"/>
      <color rgb="FFFFFFFF"/>
      <name val="Arial"/>
    </font>
    <font>
      <b/>
      <sz val="18"/>
      <color rgb="FF000000"/>
      <name val="Arial"/>
    </font>
    <font>
      <b/>
      <sz val="9"/>
      <color rgb="FF000000"/>
      <name val="Arial"/>
    </font>
    <font>
      <i/>
      <sz val="9"/>
      <color rgb="FF000000"/>
      <name val="Arial"/>
    </font>
    <font>
      <i/>
      <sz val="9"/>
      <color rgb="FFFF0000"/>
      <name val="Arial"/>
    </font>
    <font>
      <b/>
      <i/>
      <sz val="12"/>
      <color rgb="FF000000"/>
      <name val="Arial"/>
    </font>
    <font>
      <b/>
      <i/>
      <sz val="9"/>
      <color rgb="FF000000"/>
      <name val="Arial"/>
    </font>
    <font>
      <i/>
      <sz val="12"/>
      <color rgb="FFFF0000"/>
      <name val="Arial"/>
    </font>
    <font>
      <b/>
      <sz val="13"/>
      <color rgb="FF000000"/>
      <name val="Arial"/>
    </font>
    <font>
      <sz val="9"/>
      <color rgb="FF000000"/>
      <name val="Calibri"/>
    </font>
    <font>
      <b/>
      <sz val="9"/>
      <color rgb="FF000000"/>
      <name val="Calibri"/>
    </font>
    <font>
      <b/>
      <sz val="9"/>
      <color rgb="FFFFFFFF"/>
      <name val="Arial Black"/>
    </font>
    <font>
      <sz val="11"/>
      <color theme="1"/>
      <name val="Cambria"/>
    </font>
    <font>
      <sz val="9"/>
      <color rgb="FFFF0000"/>
      <name val="Calibri"/>
    </font>
    <font>
      <b/>
      <sz val="10"/>
      <color rgb="FF000000"/>
      <name val="Calibri"/>
    </font>
    <font>
      <sz val="11"/>
      <color rgb="FFFF0000"/>
      <name val="Calibri"/>
    </font>
    <font>
      <sz val="12"/>
      <color rgb="FF000000"/>
      <name val="Times New Roman"/>
    </font>
    <font>
      <b/>
      <sz val="11"/>
      <color rgb="FF000000"/>
      <name val="Calibri"/>
    </font>
    <font>
      <b/>
      <sz val="12"/>
      <color rgb="FFFF0000"/>
      <name val="Arial"/>
    </font>
    <font>
      <sz val="11"/>
      <color rgb="FF000080"/>
      <name val="Arial"/>
    </font>
    <font>
      <sz val="14"/>
      <color rgb="FF000000"/>
      <name val="Arial"/>
    </font>
    <font>
      <sz val="11"/>
      <color rgb="FF000000"/>
      <name val="Calibri"/>
      <scheme val="minor"/>
    </font>
    <font>
      <sz val="12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9"/>
      <name val="Arial"/>
      <family val="2"/>
    </font>
    <font>
      <sz val="9"/>
      <color rgb="FF000000"/>
      <name val="Times New Roman"/>
      <family val="1"/>
    </font>
    <font>
      <b/>
      <sz val="9"/>
      <color rgb="FF00000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rgb="FF000000"/>
      <name val="Times New Roman"/>
      <family val="1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FFFFFF"/>
      <name val="Arial"/>
      <family val="2"/>
    </font>
    <font>
      <sz val="8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color rgb="FF000000"/>
      <name val="Calibri"/>
      <family val="2"/>
    </font>
    <font>
      <sz val="8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Calibri"/>
      <family val="2"/>
    </font>
    <font>
      <sz val="11"/>
      <color rgb="FF000000"/>
      <name val="Calibri"/>
      <family val="2"/>
    </font>
    <font>
      <b/>
      <sz val="8"/>
      <color rgb="FF00000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00B050"/>
        <bgColor rgb="FF00B050"/>
      </patternFill>
    </fill>
    <fill>
      <patternFill patternType="solid">
        <fgColor rgb="FFF2F2F2"/>
        <bgColor rgb="FFF2F2F2"/>
      </patternFill>
    </fill>
    <fill>
      <patternFill patternType="solid">
        <fgColor rgb="FFC0C0C0"/>
        <bgColor rgb="FFC0C0C0"/>
      </patternFill>
    </fill>
    <fill>
      <patternFill patternType="solid">
        <fgColor rgb="FFD6E3BC"/>
        <bgColor rgb="FFD6E3BC"/>
      </patternFill>
    </fill>
    <fill>
      <patternFill patternType="solid">
        <fgColor theme="1" tint="0.499984740745262"/>
        <bgColor rgb="FF54823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rgb="FF548235"/>
      </patternFill>
    </fill>
    <fill>
      <patternFill patternType="solid">
        <fgColor theme="0" tint="-4.9989318521683403E-2"/>
        <bgColor rgb="FFA9D18E"/>
      </patternFill>
    </fill>
    <fill>
      <patternFill patternType="solid">
        <fgColor theme="2" tint="-0.34998626667073579"/>
        <bgColor rgb="FF00B050"/>
      </patternFill>
    </fill>
    <fill>
      <patternFill patternType="solid">
        <fgColor theme="2" tint="-0.34998626667073579"/>
        <bgColor indexed="64"/>
      </patternFill>
    </fill>
    <fill>
      <patternFill patternType="solid">
        <fgColor theme="2" tint="-0.34998626667073579"/>
        <bgColor rgb="FF548235"/>
      </patternFill>
    </fill>
    <fill>
      <patternFill patternType="solid">
        <fgColor theme="2" tint="-0.14999847407452621"/>
        <bgColor rgb="FFA9D18E"/>
      </patternFill>
    </fill>
    <fill>
      <patternFill patternType="solid">
        <fgColor theme="2" tint="-0.14999847407452621"/>
        <bgColor rgb="FF548235"/>
      </patternFill>
    </fill>
    <fill>
      <patternFill patternType="solid">
        <fgColor theme="3" tint="0.499984740745262"/>
        <bgColor rgb="FF548235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499984740745262"/>
        <bgColor rgb="FFA9D18E"/>
      </patternFill>
    </fill>
    <fill>
      <patternFill patternType="solid">
        <fgColor theme="2" tint="-0.249977111117893"/>
        <bgColor rgb="FFA9D18E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FFFFFF"/>
        <bgColor rgb="FF000000"/>
      </patternFill>
    </fill>
  </fills>
  <borders count="120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ck">
        <color rgb="FFFFFFFF"/>
      </top>
      <bottom style="thick">
        <color rgb="FFFFFFFF"/>
      </bottom>
      <diagonal/>
    </border>
    <border>
      <left/>
      <right/>
      <top style="thick">
        <color rgb="FFFFFFFF"/>
      </top>
      <bottom style="thick">
        <color rgb="FFFFFFFF"/>
      </bottom>
      <diagonal/>
    </border>
    <border>
      <left/>
      <right style="medium">
        <color rgb="FF000000"/>
      </right>
      <top style="thick">
        <color rgb="FFFFFFFF"/>
      </top>
      <bottom style="thick">
        <color rgb="FFFFFFFF"/>
      </bottom>
      <diagonal/>
    </border>
    <border>
      <left/>
      <right/>
      <top style="thick">
        <color rgb="FFFFFFFF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/>
      <right/>
      <top style="thin">
        <color rgb="FFA6A6A6"/>
      </top>
      <bottom/>
      <diagonal/>
    </border>
    <border>
      <left/>
      <right/>
      <top/>
      <bottom/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 style="thin">
        <color rgb="FFA6A6A6"/>
      </top>
      <bottom/>
      <diagonal/>
    </border>
    <border>
      <left/>
      <right/>
      <top style="thin">
        <color rgb="FFA6A6A6"/>
      </top>
      <bottom/>
      <diagonal/>
    </border>
    <border>
      <left/>
      <right/>
      <top style="thin">
        <color rgb="FFA6A6A6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9">
    <xf numFmtId="0" fontId="0" fillId="0" borderId="0"/>
    <xf numFmtId="43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9" fillId="0" borderId="65"/>
    <xf numFmtId="44" fontId="34" fillId="0" borderId="0" applyFont="0" applyFill="0" applyBorder="0" applyAlignment="0" applyProtection="0"/>
    <xf numFmtId="0" fontId="43" fillId="0" borderId="65"/>
    <xf numFmtId="44" fontId="44" fillId="0" borderId="65" applyFont="0" applyFill="0" applyBorder="0" applyAlignment="0" applyProtection="0"/>
    <xf numFmtId="9" fontId="44" fillId="0" borderId="65" applyFont="0" applyFill="0" applyBorder="0" applyAlignment="0" applyProtection="0"/>
    <xf numFmtId="0" fontId="63" fillId="0" borderId="65"/>
  </cellStyleXfs>
  <cellXfs count="533">
    <xf numFmtId="0" fontId="0" fillId="0" borderId="0" xfId="0"/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17" fontId="5" fillId="0" borderId="0" xfId="0" applyNumberFormat="1" applyFont="1" applyAlignment="1">
      <alignment vertical="center"/>
    </xf>
    <xf numFmtId="0" fontId="2" fillId="0" borderId="14" xfId="0" applyFont="1" applyBorder="1"/>
    <xf numFmtId="0" fontId="10" fillId="0" borderId="23" xfId="0" applyFont="1" applyBorder="1" applyAlignment="1">
      <alignment horizontal="left" vertical="center" wrapText="1"/>
    </xf>
    <xf numFmtId="2" fontId="11" fillId="2" borderId="23" xfId="0" applyNumberFormat="1" applyFont="1" applyFill="1" applyBorder="1" applyAlignment="1">
      <alignment horizontal="center" vertical="center" wrapText="1"/>
    </xf>
    <xf numFmtId="2" fontId="11" fillId="0" borderId="23" xfId="0" applyNumberFormat="1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2" fontId="11" fillId="2" borderId="26" xfId="0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2" fillId="0" borderId="27" xfId="0" applyFont="1" applyBorder="1"/>
    <xf numFmtId="0" fontId="10" fillId="0" borderId="26" xfId="0" applyFont="1" applyBorder="1" applyAlignment="1">
      <alignment horizontal="center" vertical="center" wrapText="1"/>
    </xf>
    <xf numFmtId="0" fontId="2" fillId="0" borderId="28" xfId="0" applyFont="1" applyBorder="1"/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2" xfId="0" applyFont="1" applyBorder="1"/>
    <xf numFmtId="0" fontId="3" fillId="0" borderId="1" xfId="0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0" fontId="15" fillId="0" borderId="1" xfId="0" applyFont="1" applyBorder="1" applyAlignment="1">
      <alignment horizontal="right" vertical="center"/>
    </xf>
    <xf numFmtId="166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9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7" fontId="16" fillId="0" borderId="0" xfId="0" applyNumberFormat="1" applyFont="1" applyAlignment="1">
      <alignment horizontal="left" vertical="center" wrapText="1"/>
    </xf>
    <xf numFmtId="2" fontId="17" fillId="0" borderId="0" xfId="0" applyNumberFormat="1" applyFont="1" applyAlignment="1">
      <alignment horizontal="right" vertical="center" wrapText="1"/>
    </xf>
    <xf numFmtId="4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2" fontId="17" fillId="0" borderId="0" xfId="0" applyNumberFormat="1" applyFont="1" applyAlignment="1">
      <alignment horizontal="left" vertical="center" wrapText="1"/>
    </xf>
    <xf numFmtId="2" fontId="16" fillId="0" borderId="0" xfId="0" applyNumberFormat="1" applyFont="1" applyAlignment="1">
      <alignment horizontal="left" vertical="center" wrapText="1"/>
    </xf>
    <xf numFmtId="0" fontId="10" fillId="0" borderId="1" xfId="0" applyFont="1" applyBorder="1"/>
    <xf numFmtId="0" fontId="16" fillId="0" borderId="0" xfId="0" applyFont="1" applyAlignment="1">
      <alignment horizontal="right" vertical="center"/>
    </xf>
    <xf numFmtId="0" fontId="15" fillId="6" borderId="22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3" fillId="0" borderId="0" xfId="0" applyFont="1"/>
    <xf numFmtId="0" fontId="10" fillId="0" borderId="6" xfId="0" applyFont="1" applyBorder="1"/>
    <xf numFmtId="0" fontId="10" fillId="0" borderId="7" xfId="0" applyFont="1" applyBorder="1"/>
    <xf numFmtId="0" fontId="3" fillId="0" borderId="7" xfId="0" applyFont="1" applyBorder="1" applyAlignment="1">
      <alignment horizontal="right" vertical="center"/>
    </xf>
    <xf numFmtId="2" fontId="3" fillId="0" borderId="7" xfId="0" applyNumberFormat="1" applyFont="1" applyBorder="1" applyAlignment="1">
      <alignment horizontal="right" vertical="center"/>
    </xf>
    <xf numFmtId="0" fontId="3" fillId="0" borderId="7" xfId="0" applyFont="1" applyBorder="1"/>
    <xf numFmtId="0" fontId="10" fillId="0" borderId="8" xfId="0" applyFont="1" applyBorder="1"/>
    <xf numFmtId="1" fontId="22" fillId="0" borderId="0" xfId="0" applyNumberFormat="1" applyFont="1" applyAlignment="1">
      <alignment horizontal="right" vertical="top"/>
    </xf>
    <xf numFmtId="0" fontId="22" fillId="0" borderId="0" xfId="0" applyFont="1"/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right" vertical="top"/>
    </xf>
    <xf numFmtId="1" fontId="22" fillId="0" borderId="52" xfId="0" applyNumberFormat="1" applyFont="1" applyBorder="1" applyAlignment="1">
      <alignment horizontal="center" vertical="center"/>
    </xf>
    <xf numFmtId="0" fontId="22" fillId="0" borderId="52" xfId="0" applyFont="1" applyBorder="1" applyAlignment="1">
      <alignment horizontal="left" vertical="center"/>
    </xf>
    <xf numFmtId="0" fontId="22" fillId="0" borderId="52" xfId="0" applyFont="1" applyBorder="1" applyAlignment="1">
      <alignment vertical="center"/>
    </xf>
    <xf numFmtId="2" fontId="26" fillId="0" borderId="52" xfId="0" applyNumberFormat="1" applyFont="1" applyBorder="1" applyAlignment="1">
      <alignment horizontal="center" vertical="center" wrapText="1"/>
    </xf>
    <xf numFmtId="2" fontId="26" fillId="0" borderId="52" xfId="0" applyNumberFormat="1" applyFont="1" applyBorder="1" applyAlignment="1">
      <alignment horizontal="center" vertical="center"/>
    </xf>
    <xf numFmtId="2" fontId="22" fillId="0" borderId="52" xfId="0" applyNumberFormat="1" applyFont="1" applyBorder="1" applyAlignment="1">
      <alignment horizontal="center" vertical="center"/>
    </xf>
    <xf numFmtId="165" fontId="22" fillId="0" borderId="52" xfId="0" applyNumberFormat="1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3" fillId="5" borderId="54" xfId="0" applyFont="1" applyFill="1" applyBorder="1" applyAlignment="1">
      <alignment horizontal="right" vertical="top"/>
    </xf>
    <xf numFmtId="0" fontId="25" fillId="0" borderId="55" xfId="0" applyFont="1" applyBorder="1"/>
    <xf numFmtId="165" fontId="27" fillId="5" borderId="56" xfId="0" applyNumberFormat="1" applyFont="1" applyFill="1" applyBorder="1" applyAlignment="1">
      <alignment horizontal="right" vertical="top"/>
    </xf>
    <xf numFmtId="0" fontId="22" fillId="0" borderId="0" xfId="0" applyFont="1" applyAlignment="1">
      <alignment horizontal="left" vertical="top"/>
    </xf>
    <xf numFmtId="168" fontId="22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48" xfId="0" applyFont="1" applyBorder="1" applyAlignment="1">
      <alignment horizontal="center" vertical="center"/>
    </xf>
    <xf numFmtId="0" fontId="28" fillId="0" borderId="48" xfId="0" applyFont="1" applyBorder="1" applyAlignment="1">
      <alignment horizontal="center" vertical="center"/>
    </xf>
    <xf numFmtId="169" fontId="28" fillId="0" borderId="48" xfId="0" applyNumberFormat="1" applyFont="1" applyBorder="1" applyAlignment="1">
      <alignment horizontal="center" vertical="center"/>
    </xf>
    <xf numFmtId="16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5" fillId="0" borderId="62" xfId="0" applyFont="1" applyBorder="1" applyAlignment="1">
      <alignment horizontal="center" vertical="top"/>
    </xf>
    <xf numFmtId="0" fontId="9" fillId="7" borderId="23" xfId="0" applyFont="1" applyFill="1" applyBorder="1" applyAlignment="1">
      <alignment horizontal="center"/>
    </xf>
    <xf numFmtId="0" fontId="9" fillId="0" borderId="61" xfId="0" applyFont="1" applyBorder="1" applyAlignment="1">
      <alignment horizontal="center"/>
    </xf>
    <xf numFmtId="10" fontId="5" fillId="0" borderId="62" xfId="0" applyNumberFormat="1" applyFont="1" applyBorder="1" applyAlignment="1">
      <alignment horizontal="center" vertical="top"/>
    </xf>
    <xf numFmtId="0" fontId="9" fillId="0" borderId="23" xfId="0" applyFont="1" applyBorder="1" applyAlignment="1">
      <alignment horizontal="center"/>
    </xf>
    <xf numFmtId="0" fontId="33" fillId="0" borderId="23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" fillId="0" borderId="23" xfId="0" applyFont="1" applyBorder="1" applyAlignment="1">
      <alignment horizontal="center" vertical="center"/>
    </xf>
    <xf numFmtId="0" fontId="35" fillId="0" borderId="0" xfId="0" applyFont="1"/>
    <xf numFmtId="43" fontId="10" fillId="0" borderId="23" xfId="1" applyFont="1" applyBorder="1" applyAlignment="1">
      <alignment horizontal="center" vertical="center" wrapText="1"/>
    </xf>
    <xf numFmtId="43" fontId="11" fillId="2" borderId="23" xfId="1" applyFont="1" applyFill="1" applyBorder="1" applyAlignment="1">
      <alignment horizontal="center" vertical="center" wrapText="1"/>
    </xf>
    <xf numFmtId="43" fontId="10" fillId="0" borderId="23" xfId="1" applyFont="1" applyBorder="1" applyAlignment="1">
      <alignment horizontal="left" vertical="center" wrapText="1"/>
    </xf>
    <xf numFmtId="43" fontId="11" fillId="0" borderId="23" xfId="1" applyFont="1" applyBorder="1" applyAlignment="1">
      <alignment horizontal="center" vertical="center" wrapText="1"/>
    </xf>
    <xf numFmtId="43" fontId="10" fillId="0" borderId="23" xfId="1" applyFont="1" applyBorder="1" applyAlignment="1">
      <alignment horizontal="center" vertical="center"/>
    </xf>
    <xf numFmtId="43" fontId="10" fillId="0" borderId="26" xfId="1" applyFont="1" applyBorder="1" applyAlignment="1">
      <alignment horizontal="left" vertical="center" wrapText="1"/>
    </xf>
    <xf numFmtId="43" fontId="10" fillId="0" borderId="26" xfId="1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8" fillId="0" borderId="72" xfId="0" applyFont="1" applyBorder="1" applyAlignment="1">
      <alignment horizontal="left" vertical="center" wrapText="1"/>
    </xf>
    <xf numFmtId="4" fontId="38" fillId="0" borderId="70" xfId="0" applyNumberFormat="1" applyFont="1" applyBorder="1" applyAlignment="1">
      <alignment horizontal="center" vertical="center"/>
    </xf>
    <xf numFmtId="43" fontId="11" fillId="2" borderId="63" xfId="1" applyFont="1" applyFill="1" applyBorder="1" applyAlignment="1">
      <alignment horizontal="center" vertical="center" wrapText="1"/>
    </xf>
    <xf numFmtId="43" fontId="11" fillId="0" borderId="63" xfId="1" applyFont="1" applyBorder="1" applyAlignment="1">
      <alignment horizontal="center" vertical="center" wrapText="1"/>
    </xf>
    <xf numFmtId="43" fontId="10" fillId="0" borderId="63" xfId="1" applyFont="1" applyBorder="1" applyAlignment="1">
      <alignment horizontal="center" vertical="center" wrapText="1"/>
    </xf>
    <xf numFmtId="1" fontId="38" fillId="0" borderId="71" xfId="0" quotePrefix="1" applyNumberFormat="1" applyFont="1" applyBorder="1" applyAlignment="1">
      <alignment horizontal="center" vertical="center"/>
    </xf>
    <xf numFmtId="0" fontId="0" fillId="0" borderId="71" xfId="0" applyBorder="1"/>
    <xf numFmtId="2" fontId="11" fillId="2" borderId="71" xfId="0" applyNumberFormat="1" applyFont="1" applyFill="1" applyBorder="1" applyAlignment="1">
      <alignment horizontal="center" vertical="center" wrapText="1"/>
    </xf>
    <xf numFmtId="49" fontId="38" fillId="0" borderId="71" xfId="3" applyNumberFormat="1" applyFont="1" applyBorder="1" applyAlignment="1">
      <alignment horizontal="center" vertical="center" wrapText="1"/>
    </xf>
    <xf numFmtId="0" fontId="36" fillId="0" borderId="71" xfId="0" applyFont="1" applyBorder="1" applyAlignment="1">
      <alignment wrapText="1"/>
    </xf>
    <xf numFmtId="49" fontId="38" fillId="0" borderId="71" xfId="3" applyNumberFormat="1" applyFont="1" applyBorder="1" applyAlignment="1">
      <alignment horizontal="center" vertical="center"/>
    </xf>
    <xf numFmtId="0" fontId="36" fillId="0" borderId="71" xfId="0" applyFont="1" applyBorder="1"/>
    <xf numFmtId="0" fontId="38" fillId="0" borderId="71" xfId="3" applyFont="1" applyBorder="1" applyAlignment="1">
      <alignment horizontal="center" vertical="center"/>
    </xf>
    <xf numFmtId="0" fontId="42" fillId="0" borderId="65" xfId="0" applyFont="1" applyBorder="1"/>
    <xf numFmtId="0" fontId="10" fillId="0" borderId="81" xfId="0" applyFont="1" applyBorder="1"/>
    <xf numFmtId="0" fontId="0" fillId="0" borderId="65" xfId="0" applyBorder="1"/>
    <xf numFmtId="0" fontId="11" fillId="0" borderId="83" xfId="0" applyFont="1" applyBorder="1" applyAlignment="1">
      <alignment horizontal="center"/>
    </xf>
    <xf numFmtId="0" fontId="10" fillId="0" borderId="83" xfId="0" applyFont="1" applyBorder="1"/>
    <xf numFmtId="0" fontId="30" fillId="0" borderId="82" xfId="0" applyFont="1" applyBorder="1"/>
    <xf numFmtId="0" fontId="10" fillId="0" borderId="65" xfId="0" applyFont="1" applyBorder="1"/>
    <xf numFmtId="0" fontId="4" fillId="0" borderId="82" xfId="0" applyFont="1" applyBorder="1" applyAlignment="1">
      <alignment horizontal="center"/>
    </xf>
    <xf numFmtId="0" fontId="0" fillId="0" borderId="83" xfId="0" applyBorder="1"/>
    <xf numFmtId="0" fontId="4" fillId="0" borderId="65" xfId="0" applyFont="1" applyBorder="1" applyAlignment="1">
      <alignment horizontal="center"/>
    </xf>
    <xf numFmtId="0" fontId="4" fillId="0" borderId="83" xfId="0" applyFont="1" applyBorder="1" applyAlignment="1">
      <alignment horizontal="center"/>
    </xf>
    <xf numFmtId="0" fontId="31" fillId="0" borderId="85" xfId="0" applyFont="1" applyBorder="1" applyAlignment="1">
      <alignment horizontal="center"/>
    </xf>
    <xf numFmtId="0" fontId="3" fillId="0" borderId="86" xfId="0" applyFont="1" applyBorder="1" applyAlignment="1">
      <alignment horizontal="center" vertical="top"/>
    </xf>
    <xf numFmtId="0" fontId="5" fillId="0" borderId="86" xfId="0" applyFont="1" applyBorder="1" applyAlignment="1">
      <alignment vertical="top"/>
    </xf>
    <xf numFmtId="0" fontId="10" fillId="0" borderId="89" xfId="0" applyFont="1" applyBorder="1"/>
    <xf numFmtId="0" fontId="10" fillId="0" borderId="63" xfId="0" applyFont="1" applyBorder="1" applyAlignment="1">
      <alignment horizontal="center"/>
    </xf>
    <xf numFmtId="0" fontId="10" fillId="8" borderId="88" xfId="0" applyFont="1" applyFill="1" applyBorder="1" applyAlignment="1">
      <alignment horizontal="right"/>
    </xf>
    <xf numFmtId="0" fontId="10" fillId="0" borderId="64" xfId="0" applyFont="1" applyBorder="1" applyAlignment="1">
      <alignment horizontal="center"/>
    </xf>
    <xf numFmtId="0" fontId="10" fillId="8" borderId="85" xfId="0" applyFont="1" applyFill="1" applyBorder="1" applyAlignment="1">
      <alignment horizontal="right"/>
    </xf>
    <xf numFmtId="0" fontId="9" fillId="0" borderId="89" xfId="0" applyFont="1" applyBorder="1"/>
    <xf numFmtId="0" fontId="9" fillId="0" borderId="64" xfId="0" applyFont="1" applyBorder="1" applyAlignment="1">
      <alignment horizontal="center"/>
    </xf>
    <xf numFmtId="0" fontId="9" fillId="0" borderId="85" xfId="0" applyFont="1" applyBorder="1" applyAlignment="1">
      <alignment horizontal="right"/>
    </xf>
    <xf numFmtId="0" fontId="9" fillId="0" borderId="86" xfId="0" applyFont="1" applyBorder="1"/>
    <xf numFmtId="0" fontId="9" fillId="0" borderId="90" xfId="0" applyFont="1" applyBorder="1" applyAlignment="1">
      <alignment horizontal="right"/>
    </xf>
    <xf numFmtId="0" fontId="6" fillId="0" borderId="65" xfId="0" applyFont="1" applyBorder="1"/>
    <xf numFmtId="0" fontId="6" fillId="0" borderId="83" xfId="0" applyFont="1" applyBorder="1"/>
    <xf numFmtId="0" fontId="6" fillId="0" borderId="82" xfId="0" applyFont="1" applyBorder="1"/>
    <xf numFmtId="0" fontId="10" fillId="0" borderId="82" xfId="0" applyFont="1" applyBorder="1"/>
    <xf numFmtId="0" fontId="10" fillId="0" borderId="82" xfId="0" applyFont="1" applyBorder="1" applyAlignment="1">
      <alignment horizontal="left"/>
    </xf>
    <xf numFmtId="0" fontId="10" fillId="0" borderId="65" xfId="0" applyFont="1" applyBorder="1" applyAlignment="1">
      <alignment horizontal="left"/>
    </xf>
    <xf numFmtId="0" fontId="32" fillId="4" borderId="82" xfId="0" applyFont="1" applyFill="1" applyBorder="1"/>
    <xf numFmtId="0" fontId="32" fillId="4" borderId="65" xfId="0" applyFont="1" applyFill="1" applyBorder="1"/>
    <xf numFmtId="0" fontId="32" fillId="4" borderId="83" xfId="0" applyFont="1" applyFill="1" applyBorder="1"/>
    <xf numFmtId="0" fontId="5" fillId="0" borderId="82" xfId="0" applyFont="1" applyBorder="1" applyAlignment="1">
      <alignment horizontal="left"/>
    </xf>
    <xf numFmtId="0" fontId="5" fillId="0" borderId="65" xfId="0" applyFont="1" applyBorder="1" applyAlignment="1">
      <alignment horizontal="left"/>
    </xf>
    <xf numFmtId="0" fontId="9" fillId="0" borderId="91" xfId="0" applyFont="1" applyBorder="1" applyAlignment="1">
      <alignment horizontal="right"/>
    </xf>
    <xf numFmtId="4" fontId="33" fillId="0" borderId="91" xfId="0" applyNumberFormat="1" applyFont="1" applyBorder="1" applyAlignment="1">
      <alignment horizontal="right"/>
    </xf>
    <xf numFmtId="0" fontId="5" fillId="0" borderId="92" xfId="0" applyFont="1" applyBorder="1" applyAlignment="1">
      <alignment vertical="top"/>
    </xf>
    <xf numFmtId="10" fontId="5" fillId="0" borderId="93" xfId="0" applyNumberFormat="1" applyFont="1" applyBorder="1" applyAlignment="1">
      <alignment horizontal="center" vertical="top"/>
    </xf>
    <xf numFmtId="0" fontId="10" fillId="0" borderId="94" xfId="0" applyFont="1" applyBorder="1"/>
    <xf numFmtId="0" fontId="8" fillId="15" borderId="21" xfId="0" applyFont="1" applyFill="1" applyBorder="1" applyAlignment="1">
      <alignment horizontal="center" vertical="center"/>
    </xf>
    <xf numFmtId="0" fontId="8" fillId="15" borderId="21" xfId="0" applyFont="1" applyFill="1" applyBorder="1" applyAlignment="1">
      <alignment horizontal="center" vertical="center" wrapText="1"/>
    </xf>
    <xf numFmtId="2" fontId="8" fillId="15" borderId="21" xfId="0" applyNumberFormat="1" applyFont="1" applyFill="1" applyBorder="1" applyAlignment="1">
      <alignment horizontal="center" vertical="center" wrapText="1"/>
    </xf>
    <xf numFmtId="43" fontId="9" fillId="16" borderId="23" xfId="1" applyFont="1" applyFill="1" applyBorder="1" applyAlignment="1">
      <alignment horizontal="left" vertical="center"/>
    </xf>
    <xf numFmtId="43" fontId="9" fillId="16" borderId="23" xfId="1" applyFont="1" applyFill="1" applyBorder="1" applyAlignment="1">
      <alignment horizontal="right" vertical="center"/>
    </xf>
    <xf numFmtId="43" fontId="9" fillId="16" borderId="23" xfId="1" applyFont="1" applyFill="1" applyBorder="1" applyAlignment="1">
      <alignment horizontal="center" vertical="center"/>
    </xf>
    <xf numFmtId="43" fontId="9" fillId="16" borderId="23" xfId="1" applyFont="1" applyFill="1" applyBorder="1" applyAlignment="1">
      <alignment vertical="center"/>
    </xf>
    <xf numFmtId="43" fontId="6" fillId="16" borderId="23" xfId="1" applyFont="1" applyFill="1" applyBorder="1" applyAlignment="1">
      <alignment vertical="center"/>
    </xf>
    <xf numFmtId="43" fontId="6" fillId="16" borderId="23" xfId="1" applyFont="1" applyFill="1" applyBorder="1" applyAlignment="1">
      <alignment horizontal="center" vertical="center"/>
    </xf>
    <xf numFmtId="0" fontId="9" fillId="16" borderId="23" xfId="0" applyFont="1" applyFill="1" applyBorder="1" applyAlignment="1">
      <alignment horizontal="left" vertical="center"/>
    </xf>
    <xf numFmtId="0" fontId="6" fillId="16" borderId="23" xfId="0" applyFont="1" applyFill="1" applyBorder="1" applyAlignment="1">
      <alignment vertical="center"/>
    </xf>
    <xf numFmtId="2" fontId="6" fillId="16" borderId="23" xfId="0" applyNumberFormat="1" applyFont="1" applyFill="1" applyBorder="1" applyAlignment="1">
      <alignment horizontal="center" vertical="center"/>
    </xf>
    <xf numFmtId="2" fontId="9" fillId="16" borderId="23" xfId="0" applyNumberFormat="1" applyFont="1" applyFill="1" applyBorder="1" applyAlignment="1">
      <alignment horizontal="center" vertical="center"/>
    </xf>
    <xf numFmtId="0" fontId="9" fillId="16" borderId="23" xfId="0" applyFont="1" applyFill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4" fillId="0" borderId="65" xfId="0" applyFont="1" applyBorder="1" applyAlignment="1">
      <alignment vertical="center"/>
    </xf>
    <xf numFmtId="2" fontId="4" fillId="0" borderId="65" xfId="0" applyNumberFormat="1" applyFont="1" applyBorder="1" applyAlignment="1">
      <alignment horizontal="center" vertical="center"/>
    </xf>
    <xf numFmtId="0" fontId="4" fillId="0" borderId="83" xfId="0" applyFont="1" applyBorder="1" applyAlignment="1">
      <alignment vertical="center"/>
    </xf>
    <xf numFmtId="2" fontId="5" fillId="0" borderId="65" xfId="0" applyNumberFormat="1" applyFont="1" applyBorder="1" applyAlignment="1">
      <alignment horizontal="center" vertical="center"/>
    </xf>
    <xf numFmtId="0" fontId="5" fillId="0" borderId="65" xfId="0" applyFont="1" applyBorder="1" applyAlignment="1">
      <alignment vertical="center"/>
    </xf>
    <xf numFmtId="4" fontId="5" fillId="0" borderId="83" xfId="0" applyNumberFormat="1" applyFont="1" applyBorder="1" applyAlignment="1">
      <alignment vertical="center"/>
    </xf>
    <xf numFmtId="0" fontId="3" fillId="0" borderId="82" xfId="0" applyFont="1" applyBorder="1" applyAlignment="1">
      <alignment horizontal="left" vertical="center"/>
    </xf>
    <xf numFmtId="0" fontId="0" fillId="0" borderId="65" xfId="0" applyBorder="1" applyAlignment="1">
      <alignment horizontal="left"/>
    </xf>
    <xf numFmtId="0" fontId="5" fillId="0" borderId="65" xfId="0" applyFont="1" applyBorder="1" applyAlignment="1">
      <alignment vertical="center" wrapText="1"/>
    </xf>
    <xf numFmtId="0" fontId="5" fillId="0" borderId="65" xfId="0" applyFont="1" applyBorder="1" applyAlignment="1">
      <alignment horizontal="left" vertical="center"/>
    </xf>
    <xf numFmtId="17" fontId="5" fillId="0" borderId="65" xfId="0" applyNumberFormat="1" applyFont="1" applyBorder="1" applyAlignment="1">
      <alignment vertical="center"/>
    </xf>
    <xf numFmtId="2" fontId="5" fillId="0" borderId="37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vertical="center"/>
    </xf>
    <xf numFmtId="0" fontId="8" fillId="15" borderId="96" xfId="0" applyFont="1" applyFill="1" applyBorder="1" applyAlignment="1">
      <alignment horizontal="center" vertical="center"/>
    </xf>
    <xf numFmtId="0" fontId="8" fillId="15" borderId="95" xfId="0" applyFont="1" applyFill="1" applyBorder="1" applyAlignment="1">
      <alignment horizontal="center" vertical="center" wrapText="1"/>
    </xf>
    <xf numFmtId="0" fontId="9" fillId="16" borderId="86" xfId="0" applyFont="1" applyFill="1" applyBorder="1" applyAlignment="1">
      <alignment horizontal="center" vertical="center"/>
    </xf>
    <xf numFmtId="0" fontId="9" fillId="16" borderId="61" xfId="0" applyFont="1" applyFill="1" applyBorder="1" applyAlignment="1">
      <alignment horizontal="left" vertical="center"/>
    </xf>
    <xf numFmtId="0" fontId="9" fillId="16" borderId="61" xfId="0" applyFont="1" applyFill="1" applyBorder="1" applyAlignment="1">
      <alignment vertical="center"/>
    </xf>
    <xf numFmtId="2" fontId="9" fillId="16" borderId="61" xfId="0" applyNumberFormat="1" applyFont="1" applyFill="1" applyBorder="1" applyAlignment="1">
      <alignment horizontal="center" vertical="center"/>
    </xf>
    <xf numFmtId="10" fontId="9" fillId="16" borderId="90" xfId="0" applyNumberFormat="1" applyFont="1" applyFill="1" applyBorder="1" applyAlignment="1">
      <alignment horizontal="center" vertical="center"/>
    </xf>
    <xf numFmtId="43" fontId="10" fillId="0" borderId="97" xfId="1" applyFont="1" applyBorder="1" applyAlignment="1">
      <alignment horizontal="center" vertical="center" wrapText="1"/>
    </xf>
    <xf numFmtId="43" fontId="11" fillId="0" borderId="91" xfId="1" applyFont="1" applyBorder="1" applyAlignment="1">
      <alignment horizontal="left" vertical="center" wrapText="1"/>
    </xf>
    <xf numFmtId="0" fontId="9" fillId="16" borderId="97" xfId="0" applyFont="1" applyFill="1" applyBorder="1" applyAlignment="1">
      <alignment horizontal="center" vertical="center"/>
    </xf>
    <xf numFmtId="0" fontId="9" fillId="16" borderId="91" xfId="0" applyFont="1" applyFill="1" applyBorder="1" applyAlignment="1">
      <alignment horizontal="center" vertical="center"/>
    </xf>
    <xf numFmtId="0" fontId="10" fillId="0" borderId="97" xfId="0" applyFont="1" applyBorder="1" applyAlignment="1">
      <alignment horizontal="center" vertical="center" wrapText="1"/>
    </xf>
    <xf numFmtId="165" fontId="11" fillId="0" borderId="91" xfId="0" applyNumberFormat="1" applyFont="1" applyBorder="1" applyAlignment="1">
      <alignment horizontal="center" vertical="center" wrapText="1"/>
    </xf>
    <xf numFmtId="0" fontId="10" fillId="0" borderId="98" xfId="0" applyFont="1" applyBorder="1" applyAlignment="1">
      <alignment horizontal="center" vertical="center" wrapText="1"/>
    </xf>
    <xf numFmtId="165" fontId="11" fillId="0" borderId="99" xfId="0" applyNumberFormat="1" applyFont="1" applyBorder="1" applyAlignment="1">
      <alignment horizontal="center" vertical="center" wrapText="1"/>
    </xf>
    <xf numFmtId="43" fontId="9" fillId="16" borderId="97" xfId="1" applyFont="1" applyFill="1" applyBorder="1" applyAlignment="1">
      <alignment horizontal="center" vertical="center"/>
    </xf>
    <xf numFmtId="43" fontId="9" fillId="16" borderId="91" xfId="1" applyFont="1" applyFill="1" applyBorder="1" applyAlignment="1">
      <alignment horizontal="center" vertical="center"/>
    </xf>
    <xf numFmtId="43" fontId="10" fillId="0" borderId="97" xfId="1" applyFont="1" applyBorder="1" applyAlignment="1">
      <alignment horizontal="center" vertical="center"/>
    </xf>
    <xf numFmtId="43" fontId="10" fillId="0" borderId="98" xfId="1" applyFont="1" applyBorder="1" applyAlignment="1">
      <alignment horizontal="center" vertical="center"/>
    </xf>
    <xf numFmtId="43" fontId="11" fillId="0" borderId="99" xfId="1" applyFont="1" applyBorder="1" applyAlignment="1">
      <alignment horizontal="left" vertical="center" wrapText="1"/>
    </xf>
    <xf numFmtId="0" fontId="37" fillId="0" borderId="84" xfId="0" applyFont="1" applyBorder="1" applyAlignment="1">
      <alignment horizontal="center" vertical="center"/>
    </xf>
    <xf numFmtId="43" fontId="40" fillId="0" borderId="99" xfId="1" applyFont="1" applyBorder="1" applyAlignment="1">
      <alignment horizontal="left" vertical="center" wrapText="1"/>
    </xf>
    <xf numFmtId="0" fontId="8" fillId="17" borderId="101" xfId="0" applyFont="1" applyFill="1" applyBorder="1" applyAlignment="1">
      <alignment horizontal="center" vertical="center" wrapText="1"/>
    </xf>
    <xf numFmtId="2" fontId="8" fillId="17" borderId="101" xfId="0" applyNumberFormat="1" applyFont="1" applyFill="1" applyBorder="1" applyAlignment="1">
      <alignment horizontal="center" vertical="center" wrapText="1"/>
    </xf>
    <xf numFmtId="0" fontId="8" fillId="17" borderId="92" xfId="0" applyFont="1" applyFill="1" applyBorder="1" applyAlignment="1">
      <alignment horizontal="center" vertical="center"/>
    </xf>
    <xf numFmtId="0" fontId="8" fillId="17" borderId="101" xfId="0" applyFont="1" applyFill="1" applyBorder="1" applyAlignment="1">
      <alignment horizontal="center" vertical="center"/>
    </xf>
    <xf numFmtId="0" fontId="8" fillId="17" borderId="102" xfId="0" applyFont="1" applyFill="1" applyBorder="1" applyAlignment="1">
      <alignment horizontal="center" vertical="center" wrapText="1"/>
    </xf>
    <xf numFmtId="0" fontId="37" fillId="0" borderId="103" xfId="0" applyFont="1" applyBorder="1" applyAlignment="1">
      <alignment horizontal="center" vertical="center"/>
    </xf>
    <xf numFmtId="0" fontId="38" fillId="0" borderId="104" xfId="0" applyFont="1" applyBorder="1" applyAlignment="1">
      <alignment horizontal="left" vertical="center" wrapText="1"/>
    </xf>
    <xf numFmtId="0" fontId="38" fillId="0" borderId="105" xfId="3" applyFont="1" applyBorder="1" applyAlignment="1">
      <alignment horizontal="center" vertical="center"/>
    </xf>
    <xf numFmtId="0" fontId="0" fillId="0" borderId="105" xfId="0" applyBorder="1"/>
    <xf numFmtId="2" fontId="11" fillId="2" borderId="105" xfId="0" applyNumberFormat="1" applyFont="1" applyFill="1" applyBorder="1" applyAlignment="1">
      <alignment horizontal="center" vertical="center" wrapText="1"/>
    </xf>
    <xf numFmtId="0" fontId="37" fillId="0" borderId="106" xfId="0" applyFont="1" applyBorder="1" applyAlignment="1">
      <alignment horizontal="center" vertical="center"/>
    </xf>
    <xf numFmtId="43" fontId="40" fillId="0" borderId="107" xfId="1" applyFont="1" applyBorder="1" applyAlignment="1">
      <alignment horizontal="left" vertical="center" wrapText="1"/>
    </xf>
    <xf numFmtId="49" fontId="24" fillId="11" borderId="39" xfId="0" applyNumberFormat="1" applyFont="1" applyFill="1" applyBorder="1" applyAlignment="1">
      <alignment horizontal="center" vertical="top"/>
    </xf>
    <xf numFmtId="0" fontId="24" fillId="11" borderId="40" xfId="0" applyFont="1" applyFill="1" applyBorder="1" applyAlignment="1">
      <alignment horizontal="left" vertical="top"/>
    </xf>
    <xf numFmtId="0" fontId="25" fillId="22" borderId="41" xfId="0" applyFont="1" applyFill="1" applyBorder="1"/>
    <xf numFmtId="0" fontId="24" fillId="11" borderId="42" xfId="0" applyFont="1" applyFill="1" applyBorder="1" applyAlignment="1">
      <alignment vertical="top"/>
    </xf>
    <xf numFmtId="0" fontId="48" fillId="0" borderId="69" xfId="5" applyFont="1" applyBorder="1" applyAlignment="1">
      <alignment vertical="top" wrapText="1"/>
    </xf>
    <xf numFmtId="0" fontId="45" fillId="24" borderId="69" xfId="5" applyFont="1" applyFill="1" applyBorder="1" applyAlignment="1">
      <alignment horizontal="center" vertical="center" wrapText="1"/>
    </xf>
    <xf numFmtId="0" fontId="49" fillId="24" borderId="69" xfId="5" applyFont="1" applyFill="1" applyBorder="1" applyAlignment="1">
      <alignment horizontal="center" vertical="center" wrapText="1"/>
    </xf>
    <xf numFmtId="1" fontId="47" fillId="25" borderId="69" xfId="5" applyNumberFormat="1" applyFont="1" applyFill="1" applyBorder="1" applyAlignment="1">
      <alignment horizontal="center" vertical="top" shrinkToFit="1"/>
    </xf>
    <xf numFmtId="0" fontId="49" fillId="0" borderId="69" xfId="5" applyFont="1" applyBorder="1" applyAlignment="1">
      <alignment horizontal="right" vertical="top" wrapText="1"/>
    </xf>
    <xf numFmtId="0" fontId="49" fillId="0" borderId="69" xfId="5" applyFont="1" applyBorder="1" applyAlignment="1">
      <alignment horizontal="right" vertical="top" wrapText="1" indent="1"/>
    </xf>
    <xf numFmtId="4" fontId="45" fillId="0" borderId="69" xfId="5" applyNumberFormat="1" applyFont="1" applyBorder="1" applyAlignment="1">
      <alignment horizontal="right" vertical="center" wrapText="1"/>
    </xf>
    <xf numFmtId="0" fontId="45" fillId="25" borderId="69" xfId="5" applyFont="1" applyFill="1" applyBorder="1" applyAlignment="1">
      <alignment horizontal="center" vertical="top" wrapText="1"/>
    </xf>
    <xf numFmtId="44" fontId="49" fillId="0" borderId="69" xfId="5" applyNumberFormat="1" applyFont="1" applyBorder="1" applyAlignment="1">
      <alignment horizontal="right" vertical="top" wrapText="1"/>
    </xf>
    <xf numFmtId="44" fontId="49" fillId="0" borderId="69" xfId="6" applyFont="1" applyBorder="1" applyAlignment="1">
      <alignment horizontal="right" vertical="top" wrapText="1"/>
    </xf>
    <xf numFmtId="44" fontId="45" fillId="0" borderId="69" xfId="5" applyNumberFormat="1" applyFont="1" applyBorder="1" applyAlignment="1">
      <alignment horizontal="right" vertical="center" wrapText="1"/>
    </xf>
    <xf numFmtId="0" fontId="49" fillId="26" borderId="69" xfId="5" applyFont="1" applyFill="1" applyBorder="1" applyAlignment="1">
      <alignment horizontal="left" vertical="top" wrapText="1"/>
    </xf>
    <xf numFmtId="0" fontId="46" fillId="26" borderId="69" xfId="5" applyFont="1" applyFill="1" applyBorder="1" applyAlignment="1">
      <alignment horizontal="left" wrapText="1"/>
    </xf>
    <xf numFmtId="0" fontId="49" fillId="27" borderId="69" xfId="5" applyFont="1" applyFill="1" applyBorder="1" applyAlignment="1">
      <alignment horizontal="left" vertical="center" wrapText="1"/>
    </xf>
    <xf numFmtId="0" fontId="46" fillId="27" borderId="69" xfId="5" applyFont="1" applyFill="1" applyBorder="1" applyAlignment="1">
      <alignment horizontal="left" vertical="center" wrapText="1"/>
    </xf>
    <xf numFmtId="0" fontId="46" fillId="27" borderId="69" xfId="5" applyFont="1" applyFill="1" applyBorder="1" applyAlignment="1">
      <alignment horizontal="left" wrapText="1"/>
    </xf>
    <xf numFmtId="0" fontId="46" fillId="27" borderId="69" xfId="5" applyFont="1" applyFill="1" applyBorder="1" applyAlignment="1">
      <alignment vertical="top" wrapText="1"/>
    </xf>
    <xf numFmtId="0" fontId="49" fillId="28" borderId="69" xfId="5" applyFont="1" applyFill="1" applyBorder="1" applyAlignment="1">
      <alignment horizontal="left" vertical="center" wrapText="1"/>
    </xf>
    <xf numFmtId="0" fontId="46" fillId="28" borderId="69" xfId="5" applyFont="1" applyFill="1" applyBorder="1" applyAlignment="1">
      <alignment horizontal="left" wrapText="1"/>
    </xf>
    <xf numFmtId="0" fontId="49" fillId="29" borderId="69" xfId="5" applyFont="1" applyFill="1" applyBorder="1" applyAlignment="1">
      <alignment horizontal="left" vertical="top" wrapText="1"/>
    </xf>
    <xf numFmtId="0" fontId="46" fillId="29" borderId="69" xfId="5" applyFont="1" applyFill="1" applyBorder="1" applyAlignment="1">
      <alignment horizontal="left" wrapText="1"/>
    </xf>
    <xf numFmtId="0" fontId="49" fillId="25" borderId="69" xfId="5" applyFont="1" applyFill="1" applyBorder="1" applyAlignment="1">
      <alignment horizontal="left" vertical="center" wrapText="1"/>
    </xf>
    <xf numFmtId="0" fontId="46" fillId="25" borderId="69" xfId="5" applyFont="1" applyFill="1" applyBorder="1" applyAlignment="1">
      <alignment vertical="center" wrapText="1"/>
    </xf>
    <xf numFmtId="0" fontId="46" fillId="25" borderId="69" xfId="5" applyFont="1" applyFill="1" applyBorder="1" applyAlignment="1">
      <alignment horizontal="left" wrapText="1"/>
    </xf>
    <xf numFmtId="0" fontId="46" fillId="25" borderId="69" xfId="5" applyFont="1" applyFill="1" applyBorder="1" applyAlignment="1">
      <alignment vertical="top" wrapText="1"/>
    </xf>
    <xf numFmtId="170" fontId="47" fillId="30" borderId="69" xfId="5" applyNumberFormat="1" applyFont="1" applyFill="1" applyBorder="1" applyAlignment="1">
      <alignment horizontal="left" vertical="top" shrinkToFit="1"/>
    </xf>
    <xf numFmtId="44" fontId="45" fillId="30" borderId="69" xfId="6" applyFont="1" applyFill="1" applyBorder="1" applyAlignment="1">
      <alignment horizontal="center" vertical="center" wrapText="1"/>
    </xf>
    <xf numFmtId="0" fontId="46" fillId="30" borderId="69" xfId="5" applyFont="1" applyFill="1" applyBorder="1" applyAlignment="1">
      <alignment horizontal="left" wrapText="1"/>
    </xf>
    <xf numFmtId="9" fontId="49" fillId="28" borderId="69" xfId="2" applyFont="1" applyFill="1" applyBorder="1" applyAlignment="1">
      <alignment horizontal="center" vertical="center" wrapText="1"/>
    </xf>
    <xf numFmtId="9" fontId="49" fillId="29" borderId="69" xfId="2" applyFont="1" applyFill="1" applyBorder="1" applyAlignment="1">
      <alignment horizontal="center" vertical="center" wrapText="1"/>
    </xf>
    <xf numFmtId="9" fontId="49" fillId="25" borderId="69" xfId="2" applyFont="1" applyFill="1" applyBorder="1" applyAlignment="1">
      <alignment horizontal="center" vertical="center" wrapText="1"/>
    </xf>
    <xf numFmtId="44" fontId="0" fillId="0" borderId="0" xfId="0" applyNumberFormat="1"/>
    <xf numFmtId="9" fontId="45" fillId="27" borderId="69" xfId="2" applyFont="1" applyFill="1" applyBorder="1" applyAlignment="1">
      <alignment horizontal="center" vertical="center" wrapText="1"/>
    </xf>
    <xf numFmtId="9" fontId="45" fillId="28" borderId="69" xfId="2" applyFont="1" applyFill="1" applyBorder="1" applyAlignment="1">
      <alignment horizontal="center" vertical="center" wrapText="1"/>
    </xf>
    <xf numFmtId="9" fontId="45" fillId="29" borderId="69" xfId="2" applyFont="1" applyFill="1" applyBorder="1" applyAlignment="1">
      <alignment horizontal="center" vertical="center" wrapText="1"/>
    </xf>
    <xf numFmtId="9" fontId="45" fillId="25" borderId="69" xfId="2" applyFont="1" applyFill="1" applyBorder="1" applyAlignment="1">
      <alignment horizontal="center" vertical="center" wrapText="1"/>
    </xf>
    <xf numFmtId="9" fontId="46" fillId="28" borderId="69" xfId="2" applyFont="1" applyFill="1" applyBorder="1" applyAlignment="1">
      <alignment horizontal="center" vertical="center" wrapText="1"/>
    </xf>
    <xf numFmtId="10" fontId="49" fillId="27" borderId="69" xfId="2" applyNumberFormat="1" applyFont="1" applyFill="1" applyBorder="1" applyAlignment="1">
      <alignment horizontal="center" vertical="center" wrapText="1"/>
    </xf>
    <xf numFmtId="0" fontId="50" fillId="30" borderId="69" xfId="5" applyFont="1" applyFill="1" applyBorder="1" applyAlignment="1">
      <alignment horizontal="center" vertical="center" wrapText="1"/>
    </xf>
    <xf numFmtId="9" fontId="45" fillId="26" borderId="69" xfId="2" applyFont="1" applyFill="1" applyBorder="1" applyAlignment="1">
      <alignment horizontal="center" vertical="center" wrapText="1"/>
    </xf>
    <xf numFmtId="9" fontId="49" fillId="26" borderId="69" xfId="2" applyFont="1" applyFill="1" applyBorder="1" applyAlignment="1">
      <alignment horizontal="center" vertical="center" wrapText="1"/>
    </xf>
    <xf numFmtId="0" fontId="49" fillId="26" borderId="69" xfId="5" applyFont="1" applyFill="1" applyBorder="1" applyAlignment="1">
      <alignment horizontal="center" vertical="center" wrapText="1"/>
    </xf>
    <xf numFmtId="44" fontId="50" fillId="26" borderId="69" xfId="4" applyFont="1" applyFill="1" applyBorder="1" applyAlignment="1">
      <alignment horizontal="center" vertical="center" wrapText="1"/>
    </xf>
    <xf numFmtId="44" fontId="46" fillId="26" borderId="69" xfId="5" applyNumberFormat="1" applyFont="1" applyFill="1" applyBorder="1" applyAlignment="1">
      <alignment horizontal="center" vertical="center" wrapText="1"/>
    </xf>
    <xf numFmtId="0" fontId="46" fillId="26" borderId="69" xfId="5" applyFont="1" applyFill="1" applyBorder="1" applyAlignment="1">
      <alignment horizontal="center" vertical="center" wrapText="1"/>
    </xf>
    <xf numFmtId="44" fontId="50" fillId="27" borderId="69" xfId="4" applyFont="1" applyFill="1" applyBorder="1" applyAlignment="1">
      <alignment horizontal="center" vertical="center" wrapText="1"/>
    </xf>
    <xf numFmtId="44" fontId="50" fillId="28" borderId="69" xfId="4" applyFont="1" applyFill="1" applyBorder="1" applyAlignment="1">
      <alignment horizontal="center" vertical="center" wrapText="1"/>
    </xf>
    <xf numFmtId="44" fontId="50" fillId="29" borderId="69" xfId="4" applyFont="1" applyFill="1" applyBorder="1" applyAlignment="1">
      <alignment horizontal="center" vertical="center" wrapText="1"/>
    </xf>
    <xf numFmtId="44" fontId="50" fillId="25" borderId="69" xfId="4" applyFont="1" applyFill="1" applyBorder="1" applyAlignment="1">
      <alignment horizontal="center" vertical="center" wrapText="1"/>
    </xf>
    <xf numFmtId="9" fontId="46" fillId="29" borderId="69" xfId="2" applyFont="1" applyFill="1" applyBorder="1" applyAlignment="1">
      <alignment horizontal="center" vertical="center" wrapText="1"/>
    </xf>
    <xf numFmtId="44" fontId="46" fillId="27" borderId="69" xfId="5" applyNumberFormat="1" applyFont="1" applyFill="1" applyBorder="1" applyAlignment="1">
      <alignment horizontal="center" vertical="center" wrapText="1"/>
    </xf>
    <xf numFmtId="44" fontId="46" fillId="28" borderId="69" xfId="5" applyNumberFormat="1" applyFont="1" applyFill="1" applyBorder="1" applyAlignment="1">
      <alignment horizontal="center" vertical="center" wrapText="1"/>
    </xf>
    <xf numFmtId="44" fontId="46" fillId="29" borderId="69" xfId="5" applyNumberFormat="1" applyFont="1" applyFill="1" applyBorder="1" applyAlignment="1">
      <alignment horizontal="center" vertical="center" wrapText="1"/>
    </xf>
    <xf numFmtId="44" fontId="46" fillId="25" borderId="69" xfId="5" applyNumberFormat="1" applyFont="1" applyFill="1" applyBorder="1" applyAlignment="1">
      <alignment horizontal="center" vertical="center" wrapText="1"/>
    </xf>
    <xf numFmtId="44" fontId="46" fillId="30" borderId="69" xfId="5" applyNumberFormat="1" applyFont="1" applyFill="1" applyBorder="1" applyAlignment="1">
      <alignment horizontal="center" vertical="center" wrapText="1"/>
    </xf>
    <xf numFmtId="10" fontId="49" fillId="30" borderId="69" xfId="2" applyNumberFormat="1" applyFont="1" applyFill="1" applyBorder="1" applyAlignment="1">
      <alignment horizontal="center" vertical="center" wrapText="1"/>
    </xf>
    <xf numFmtId="10" fontId="0" fillId="0" borderId="0" xfId="2" applyNumberFormat="1" applyFont="1"/>
    <xf numFmtId="44" fontId="50" fillId="30" borderId="69" xfId="5" applyNumberFormat="1" applyFont="1" applyFill="1" applyBorder="1" applyAlignment="1">
      <alignment horizontal="center" vertical="center" wrapText="1"/>
    </xf>
    <xf numFmtId="0" fontId="52" fillId="0" borderId="0" xfId="0" applyFont="1"/>
    <xf numFmtId="0" fontId="55" fillId="0" borderId="1" xfId="0" applyFont="1" applyBorder="1" applyAlignment="1">
      <alignment vertical="center"/>
    </xf>
    <xf numFmtId="0" fontId="55" fillId="0" borderId="0" xfId="0" applyFont="1" applyAlignment="1">
      <alignment vertical="center"/>
    </xf>
    <xf numFmtId="0" fontId="55" fillId="0" borderId="2" xfId="0" applyFont="1" applyBorder="1" applyAlignment="1">
      <alignment vertical="center"/>
    </xf>
    <xf numFmtId="0" fontId="56" fillId="0" borderId="0" xfId="0" applyFont="1" applyAlignment="1">
      <alignment vertical="center"/>
    </xf>
    <xf numFmtId="4" fontId="56" fillId="0" borderId="2" xfId="0" applyNumberFormat="1" applyFont="1" applyBorder="1" applyAlignment="1">
      <alignment vertical="center"/>
    </xf>
    <xf numFmtId="0" fontId="55" fillId="0" borderId="1" xfId="0" applyFont="1" applyBorder="1" applyAlignment="1">
      <alignment horizontal="left" vertical="center"/>
    </xf>
    <xf numFmtId="0" fontId="52" fillId="0" borderId="0" xfId="0" applyFont="1" applyAlignment="1">
      <alignment horizontal="left"/>
    </xf>
    <xf numFmtId="0" fontId="56" fillId="0" borderId="0" xfId="0" applyFont="1" applyAlignment="1">
      <alignment vertical="center" wrapText="1"/>
    </xf>
    <xf numFmtId="0" fontId="56" fillId="0" borderId="0" xfId="0" applyFont="1" applyAlignment="1">
      <alignment horizontal="left" vertical="center"/>
    </xf>
    <xf numFmtId="4" fontId="56" fillId="0" borderId="0" xfId="0" applyNumberFormat="1" applyFont="1" applyAlignment="1">
      <alignment vertical="center"/>
    </xf>
    <xf numFmtId="17" fontId="56" fillId="0" borderId="0" xfId="0" applyNumberFormat="1" applyFont="1" applyAlignment="1">
      <alignment vertical="center"/>
    </xf>
    <xf numFmtId="10" fontId="58" fillId="0" borderId="0" xfId="2" applyNumberFormat="1" applyFont="1" applyAlignment="1">
      <alignment vertical="center"/>
    </xf>
    <xf numFmtId="0" fontId="53" fillId="11" borderId="9" xfId="0" applyFont="1" applyFill="1" applyBorder="1" applyAlignment="1">
      <alignment horizontal="center" vertical="center"/>
    </xf>
    <xf numFmtId="0" fontId="53" fillId="11" borderId="10" xfId="0" applyFont="1" applyFill="1" applyBorder="1" applyAlignment="1">
      <alignment horizontal="center" vertical="center" wrapText="1"/>
    </xf>
    <xf numFmtId="164" fontId="53" fillId="11" borderId="10" xfId="0" applyNumberFormat="1" applyFont="1" applyFill="1" applyBorder="1" applyAlignment="1">
      <alignment horizontal="center" vertical="center" wrapText="1"/>
    </xf>
    <xf numFmtId="0" fontId="53" fillId="11" borderId="11" xfId="0" applyFont="1" applyFill="1" applyBorder="1" applyAlignment="1">
      <alignment horizontal="center" vertical="center" wrapText="1"/>
    </xf>
    <xf numFmtId="0" fontId="55" fillId="12" borderId="9" xfId="0" applyFont="1" applyFill="1" applyBorder="1" applyAlignment="1">
      <alignment horizontal="center" vertical="center"/>
    </xf>
    <xf numFmtId="0" fontId="55" fillId="12" borderId="10" xfId="0" applyFont="1" applyFill="1" applyBorder="1" applyAlignment="1">
      <alignment vertical="center"/>
    </xf>
    <xf numFmtId="165" fontId="55" fillId="12" borderId="10" xfId="0" applyNumberFormat="1" applyFont="1" applyFill="1" applyBorder="1" applyAlignment="1">
      <alignment vertical="center"/>
    </xf>
    <xf numFmtId="10" fontId="55" fillId="12" borderId="11" xfId="0" applyNumberFormat="1" applyFont="1" applyFill="1" applyBorder="1" applyAlignment="1">
      <alignment horizontal="center" vertical="center"/>
    </xf>
    <xf numFmtId="0" fontId="56" fillId="0" borderId="12" xfId="0" applyFont="1" applyBorder="1" applyAlignment="1">
      <alignment horizontal="center" vertical="center" wrapText="1"/>
    </xf>
    <xf numFmtId="0" fontId="56" fillId="2" borderId="10" xfId="0" applyFont="1" applyFill="1" applyBorder="1" applyAlignment="1">
      <alignment horizontal="center" vertical="center" wrapText="1"/>
    </xf>
    <xf numFmtId="0" fontId="56" fillId="0" borderId="13" xfId="0" applyFont="1" applyBorder="1" applyAlignment="1">
      <alignment horizontal="left" vertical="center" wrapText="1"/>
    </xf>
    <xf numFmtId="0" fontId="56" fillId="0" borderId="13" xfId="0" applyFont="1" applyBorder="1" applyAlignment="1">
      <alignment horizontal="center" vertical="center" wrapText="1"/>
    </xf>
    <xf numFmtId="2" fontId="58" fillId="2" borderId="10" xfId="0" applyNumberFormat="1" applyFont="1" applyFill="1" applyBorder="1" applyAlignment="1">
      <alignment horizontal="center" vertical="center" wrapText="1"/>
    </xf>
    <xf numFmtId="165" fontId="58" fillId="0" borderId="13" xfId="0" applyNumberFormat="1" applyFont="1" applyBorder="1" applyAlignment="1">
      <alignment horizontal="left" vertical="center" wrapText="1"/>
    </xf>
    <xf numFmtId="165" fontId="56" fillId="3" borderId="10" xfId="0" applyNumberFormat="1" applyFont="1" applyFill="1" applyBorder="1" applyAlignment="1">
      <alignment horizontal="left" vertical="center" wrapText="1"/>
    </xf>
    <xf numFmtId="10" fontId="56" fillId="3" borderId="11" xfId="0" applyNumberFormat="1" applyFont="1" applyFill="1" applyBorder="1" applyAlignment="1">
      <alignment horizontal="center" vertical="center" wrapText="1"/>
    </xf>
    <xf numFmtId="0" fontId="58" fillId="2" borderId="10" xfId="0" applyFont="1" applyFill="1" applyBorder="1" applyAlignment="1">
      <alignment horizontal="center" vertical="center"/>
    </xf>
    <xf numFmtId="49" fontId="58" fillId="2" borderId="10" xfId="0" applyNumberFormat="1" applyFont="1" applyFill="1" applyBorder="1" applyAlignment="1">
      <alignment horizontal="center" vertical="center"/>
    </xf>
    <xf numFmtId="0" fontId="59" fillId="0" borderId="0" xfId="0" applyFont="1"/>
    <xf numFmtId="0" fontId="57" fillId="12" borderId="10" xfId="0" applyFont="1" applyFill="1" applyBorder="1" applyAlignment="1">
      <alignment vertical="center"/>
    </xf>
    <xf numFmtId="2" fontId="56" fillId="2" borderId="10" xfId="0" applyNumberFormat="1" applyFont="1" applyFill="1" applyBorder="1" applyAlignment="1">
      <alignment horizontal="center" vertical="center" wrapText="1"/>
    </xf>
    <xf numFmtId="165" fontId="56" fillId="0" borderId="13" xfId="0" applyNumberFormat="1" applyFont="1" applyBorder="1" applyAlignment="1">
      <alignment horizontal="left" vertical="center" wrapText="1"/>
    </xf>
    <xf numFmtId="0" fontId="55" fillId="12" borderId="10" xfId="0" applyFont="1" applyFill="1" applyBorder="1" applyAlignment="1">
      <alignment horizontal="center" vertical="center"/>
    </xf>
    <xf numFmtId="0" fontId="55" fillId="12" borderId="10" xfId="0" applyFont="1" applyFill="1" applyBorder="1" applyAlignment="1">
      <alignment horizontal="right" vertical="center"/>
    </xf>
    <xf numFmtId="0" fontId="56" fillId="0" borderId="12" xfId="0" applyFont="1" applyBorder="1" applyAlignment="1">
      <alignment horizontal="center" vertical="center"/>
    </xf>
    <xf numFmtId="0" fontId="56" fillId="0" borderId="13" xfId="0" applyFont="1" applyBorder="1" applyAlignment="1">
      <alignment horizontal="center" vertical="center"/>
    </xf>
    <xf numFmtId="165" fontId="57" fillId="12" borderId="10" xfId="0" applyNumberFormat="1" applyFont="1" applyFill="1" applyBorder="1" applyAlignment="1">
      <alignment vertical="center"/>
    </xf>
    <xf numFmtId="1" fontId="60" fillId="0" borderId="69" xfId="0" quotePrefix="1" applyNumberFormat="1" applyFont="1" applyBorder="1" applyAlignment="1">
      <alignment horizontal="center" vertical="center"/>
    </xf>
    <xf numFmtId="0" fontId="60" fillId="0" borderId="69" xfId="0" applyFont="1" applyBorder="1" applyAlignment="1">
      <alignment horizontal="left" vertical="center" wrapText="1"/>
    </xf>
    <xf numFmtId="4" fontId="60" fillId="0" borderId="69" xfId="0" applyNumberFormat="1" applyFont="1" applyBorder="1" applyAlignment="1">
      <alignment horizontal="center" vertical="center"/>
    </xf>
    <xf numFmtId="0" fontId="60" fillId="0" borderId="70" xfId="3" applyFont="1" applyBorder="1" applyAlignment="1">
      <alignment horizontal="center" vertical="center"/>
    </xf>
    <xf numFmtId="10" fontId="56" fillId="3" borderId="16" xfId="0" applyNumberFormat="1" applyFont="1" applyFill="1" applyBorder="1" applyAlignment="1">
      <alignment horizontal="center" vertical="center" wrapText="1"/>
    </xf>
    <xf numFmtId="165" fontId="55" fillId="13" borderId="10" xfId="0" applyNumberFormat="1" applyFont="1" applyFill="1" applyBorder="1" applyAlignment="1">
      <alignment horizontal="center" vertical="center"/>
    </xf>
    <xf numFmtId="10" fontId="57" fillId="13" borderId="10" xfId="0" applyNumberFormat="1" applyFont="1" applyFill="1" applyBorder="1" applyAlignment="1">
      <alignment horizontal="center" vertical="center"/>
    </xf>
    <xf numFmtId="165" fontId="55" fillId="13" borderId="20" xfId="0" applyNumberFormat="1" applyFont="1" applyFill="1" applyBorder="1" applyAlignment="1">
      <alignment horizontal="center" vertical="center"/>
    </xf>
    <xf numFmtId="43" fontId="52" fillId="0" borderId="0" xfId="0" applyNumberFormat="1" applyFont="1"/>
    <xf numFmtId="0" fontId="55" fillId="0" borderId="0" xfId="0" applyFont="1" applyAlignment="1">
      <alignment vertical="center" wrapText="1"/>
    </xf>
    <xf numFmtId="0" fontId="55" fillId="12" borderId="10" xfId="0" applyFont="1" applyFill="1" applyBorder="1" applyAlignment="1">
      <alignment horizontal="left" vertical="center" wrapText="1"/>
    </xf>
    <xf numFmtId="165" fontId="55" fillId="12" borderId="10" xfId="0" applyNumberFormat="1" applyFont="1" applyFill="1" applyBorder="1" applyAlignment="1">
      <alignment vertical="center" wrapText="1"/>
    </xf>
    <xf numFmtId="0" fontId="52" fillId="0" borderId="0" xfId="0" applyFont="1" applyAlignment="1">
      <alignment wrapText="1"/>
    </xf>
    <xf numFmtId="0" fontId="59" fillId="32" borderId="65" xfId="8" applyFont="1" applyFill="1" applyAlignment="1">
      <alignment horizontal="center" vertical="center"/>
    </xf>
    <xf numFmtId="0" fontId="59" fillId="32" borderId="65" xfId="8" applyFont="1" applyFill="1" applyAlignment="1">
      <alignment vertical="center" wrapText="1"/>
    </xf>
    <xf numFmtId="0" fontId="59" fillId="32" borderId="65" xfId="8" applyFont="1" applyFill="1" applyAlignment="1">
      <alignment vertical="center"/>
    </xf>
    <xf numFmtId="0" fontId="59" fillId="0" borderId="65" xfId="8" applyFont="1" applyAlignment="1">
      <alignment vertical="center"/>
    </xf>
    <xf numFmtId="0" fontId="59" fillId="32" borderId="119" xfId="8" applyFont="1" applyFill="1" applyBorder="1" applyAlignment="1">
      <alignment horizontal="center" vertical="center"/>
    </xf>
    <xf numFmtId="0" fontId="59" fillId="32" borderId="118" xfId="8" applyFont="1" applyFill="1" applyBorder="1" applyAlignment="1">
      <alignment horizontal="center" vertical="center"/>
    </xf>
    <xf numFmtId="0" fontId="59" fillId="32" borderId="118" xfId="8" applyFont="1" applyFill="1" applyBorder="1" applyAlignment="1">
      <alignment vertical="center" wrapText="1"/>
    </xf>
    <xf numFmtId="0" fontId="59" fillId="32" borderId="118" xfId="8" applyFont="1" applyFill="1" applyBorder="1" applyAlignment="1">
      <alignment vertical="center"/>
    </xf>
    <xf numFmtId="0" fontId="59" fillId="32" borderId="117" xfId="8" applyFont="1" applyFill="1" applyBorder="1" applyAlignment="1">
      <alignment vertical="center"/>
    </xf>
    <xf numFmtId="0" fontId="59" fillId="32" borderId="115" xfId="8" applyFont="1" applyFill="1" applyBorder="1" applyAlignment="1">
      <alignment vertical="center"/>
    </xf>
    <xf numFmtId="0" fontId="59" fillId="32" borderId="116" xfId="8" applyFont="1" applyFill="1" applyBorder="1" applyAlignment="1">
      <alignment horizontal="center" vertical="center"/>
    </xf>
    <xf numFmtId="0" fontId="64" fillId="32" borderId="65" xfId="8" applyFont="1" applyFill="1" applyAlignment="1">
      <alignment horizontal="center" vertical="center" wrapText="1"/>
    </xf>
    <xf numFmtId="0" fontId="59" fillId="32" borderId="114" xfId="8" applyFont="1" applyFill="1" applyBorder="1" applyAlignment="1">
      <alignment horizontal="center" vertical="center"/>
    </xf>
    <xf numFmtId="0" fontId="59" fillId="32" borderId="37" xfId="8" applyFont="1" applyFill="1" applyBorder="1" applyAlignment="1">
      <alignment horizontal="center" vertical="center"/>
    </xf>
    <xf numFmtId="0" fontId="59" fillId="32" borderId="37" xfId="8" applyFont="1" applyFill="1" applyBorder="1" applyAlignment="1">
      <alignment vertical="center" wrapText="1"/>
    </xf>
    <xf numFmtId="0" fontId="59" fillId="32" borderId="37" xfId="8" applyFont="1" applyFill="1" applyBorder="1" applyAlignment="1">
      <alignment vertical="center"/>
    </xf>
    <xf numFmtId="0" fontId="59" fillId="32" borderId="62" xfId="8" applyFont="1" applyFill="1" applyBorder="1" applyAlignment="1">
      <alignment vertical="center"/>
    </xf>
    <xf numFmtId="0" fontId="59" fillId="0" borderId="65" xfId="8" applyFont="1" applyAlignment="1">
      <alignment horizontal="center" vertical="center"/>
    </xf>
    <xf numFmtId="0" fontId="64" fillId="0" borderId="65" xfId="8" applyFont="1" applyAlignment="1">
      <alignment vertical="center" wrapText="1"/>
    </xf>
    <xf numFmtId="0" fontId="59" fillId="0" borderId="65" xfId="8" applyFont="1" applyAlignment="1">
      <alignment horizontal="center" vertical="center" wrapText="1"/>
    </xf>
    <xf numFmtId="0" fontId="59" fillId="0" borderId="65" xfId="8" applyFont="1" applyAlignment="1">
      <alignment vertical="center" wrapText="1"/>
    </xf>
    <xf numFmtId="4" fontId="59" fillId="0" borderId="65" xfId="8" applyNumberFormat="1" applyFont="1" applyAlignment="1">
      <alignment vertical="center"/>
    </xf>
    <xf numFmtId="0" fontId="59" fillId="31" borderId="65" xfId="8" applyFont="1" applyFill="1" applyAlignment="1">
      <alignment horizontal="center" vertical="center" wrapText="1"/>
    </xf>
    <xf numFmtId="0" fontId="59" fillId="31" borderId="65" xfId="8" applyFont="1" applyFill="1" applyAlignment="1">
      <alignment horizontal="center" vertical="center"/>
    </xf>
    <xf numFmtId="0" fontId="59" fillId="31" borderId="65" xfId="8" applyFont="1" applyFill="1" applyAlignment="1">
      <alignment vertical="center" wrapText="1"/>
    </xf>
    <xf numFmtId="0" fontId="59" fillId="31" borderId="65" xfId="8" applyFont="1" applyFill="1" applyAlignment="1">
      <alignment vertical="center"/>
    </xf>
    <xf numFmtId="4" fontId="59" fillId="31" borderId="65" xfId="8" applyNumberFormat="1" applyFont="1" applyFill="1" applyAlignment="1">
      <alignment vertical="center"/>
    </xf>
    <xf numFmtId="0" fontId="64" fillId="31" borderId="65" xfId="8" applyFont="1" applyFill="1" applyAlignment="1">
      <alignment horizontal="center" vertical="center" wrapText="1"/>
    </xf>
    <xf numFmtId="0" fontId="64" fillId="31" borderId="65" xfId="8" applyFont="1" applyFill="1" applyAlignment="1">
      <alignment horizontal="center" vertical="center"/>
    </xf>
    <xf numFmtId="0" fontId="64" fillId="31" borderId="65" xfId="8" applyFont="1" applyFill="1" applyAlignment="1">
      <alignment vertical="center" wrapText="1"/>
    </xf>
    <xf numFmtId="0" fontId="64" fillId="31" borderId="65" xfId="8" applyFont="1" applyFill="1" applyAlignment="1">
      <alignment vertical="center"/>
    </xf>
    <xf numFmtId="4" fontId="64" fillId="31" borderId="65" xfId="8" applyNumberFormat="1" applyFont="1" applyFill="1" applyAlignment="1">
      <alignment vertical="center"/>
    </xf>
    <xf numFmtId="0" fontId="59" fillId="31" borderId="23" xfId="8" applyFont="1" applyFill="1" applyBorder="1" applyAlignment="1">
      <alignment vertical="center"/>
    </xf>
    <xf numFmtId="0" fontId="59" fillId="31" borderId="23" xfId="8" applyFont="1" applyFill="1" applyBorder="1" applyAlignment="1">
      <alignment vertical="center" wrapText="1"/>
    </xf>
    <xf numFmtId="4" fontId="64" fillId="0" borderId="65" xfId="8" applyNumberFormat="1" applyFont="1" applyAlignment="1">
      <alignment vertical="center"/>
    </xf>
    <xf numFmtId="171" fontId="59" fillId="0" borderId="65" xfId="8" applyNumberFormat="1" applyFont="1" applyAlignment="1">
      <alignment vertical="center" wrapText="1"/>
    </xf>
    <xf numFmtId="0" fontId="56" fillId="2" borderId="10" xfId="0" applyNumberFormat="1" applyFont="1" applyFill="1" applyBorder="1" applyAlignment="1">
      <alignment horizontal="center" vertical="center" wrapText="1"/>
    </xf>
    <xf numFmtId="0" fontId="60" fillId="0" borderId="69" xfId="0" applyNumberFormat="1" applyFont="1" applyBorder="1" applyAlignment="1">
      <alignment horizontal="center" vertical="center"/>
    </xf>
    <xf numFmtId="0" fontId="60" fillId="0" borderId="69" xfId="3" applyNumberFormat="1" applyFont="1" applyBorder="1" applyAlignment="1">
      <alignment horizontal="center" vertical="center"/>
    </xf>
    <xf numFmtId="44" fontId="52" fillId="0" borderId="0" xfId="2" applyNumberFormat="1" applyFont="1"/>
    <xf numFmtId="43" fontId="59" fillId="0" borderId="65" xfId="8" applyNumberFormat="1" applyFont="1" applyAlignment="1">
      <alignment vertical="center"/>
    </xf>
    <xf numFmtId="43" fontId="12" fillId="0" borderId="0" xfId="0" applyNumberFormat="1" applyFont="1" applyAlignment="1">
      <alignment horizontal="center" vertical="center"/>
    </xf>
    <xf numFmtId="0" fontId="55" fillId="0" borderId="29" xfId="0" applyFont="1" applyBorder="1" applyAlignment="1">
      <alignment horizontal="left" vertical="center" wrapText="1"/>
    </xf>
    <xf numFmtId="0" fontId="55" fillId="0" borderId="65" xfId="0" applyFont="1" applyBorder="1" applyAlignment="1">
      <alignment horizontal="left" vertical="center" wrapText="1"/>
    </xf>
    <xf numFmtId="0" fontId="51" fillId="0" borderId="76" xfId="0" applyFont="1" applyBorder="1" applyAlignment="1">
      <alignment horizontal="center"/>
    </xf>
    <xf numFmtId="0" fontId="51" fillId="0" borderId="77" xfId="0" applyFont="1" applyBorder="1" applyAlignment="1">
      <alignment horizontal="center"/>
    </xf>
    <xf numFmtId="0" fontId="51" fillId="0" borderId="78" xfId="0" applyFont="1" applyBorder="1" applyAlignment="1">
      <alignment horizontal="center"/>
    </xf>
    <xf numFmtId="0" fontId="61" fillId="9" borderId="29" xfId="0" applyFont="1" applyFill="1" applyBorder="1" applyAlignment="1">
      <alignment horizontal="center" vertical="center"/>
    </xf>
    <xf numFmtId="0" fontId="62" fillId="10" borderId="65" xfId="0" applyFont="1" applyFill="1" applyBorder="1"/>
    <xf numFmtId="0" fontId="62" fillId="10" borderId="31" xfId="0" applyFont="1" applyFill="1" applyBorder="1"/>
    <xf numFmtId="0" fontId="57" fillId="0" borderId="65" xfId="0" applyFont="1" applyBorder="1" applyAlignment="1">
      <alignment horizontal="center" vertical="center" wrapText="1"/>
    </xf>
    <xf numFmtId="0" fontId="54" fillId="0" borderId="65" xfId="0" applyFont="1" applyBorder="1"/>
    <xf numFmtId="0" fontId="55" fillId="4" borderId="12" xfId="0" applyFont="1" applyFill="1" applyBorder="1" applyAlignment="1">
      <alignment horizontal="center" vertical="center" wrapText="1"/>
    </xf>
    <xf numFmtId="0" fontId="54" fillId="0" borderId="13" xfId="0" applyFont="1" applyBorder="1"/>
    <xf numFmtId="0" fontId="54" fillId="0" borderId="14" xfId="0" applyFont="1" applyBorder="1"/>
    <xf numFmtId="0" fontId="55" fillId="13" borderId="12" xfId="0" applyFont="1" applyFill="1" applyBorder="1" applyAlignment="1">
      <alignment horizontal="right" vertical="center"/>
    </xf>
    <xf numFmtId="0" fontId="54" fillId="14" borderId="13" xfId="0" applyFont="1" applyFill="1" applyBorder="1"/>
    <xf numFmtId="0" fontId="54" fillId="14" borderId="15" xfId="0" applyFont="1" applyFill="1" applyBorder="1"/>
    <xf numFmtId="165" fontId="55" fillId="13" borderId="66" xfId="0" applyNumberFormat="1" applyFont="1" applyFill="1" applyBorder="1" applyAlignment="1">
      <alignment horizontal="center" vertical="center"/>
    </xf>
    <xf numFmtId="0" fontId="54" fillId="14" borderId="67" xfId="0" applyFont="1" applyFill="1" applyBorder="1"/>
    <xf numFmtId="0" fontId="54" fillId="14" borderId="68" xfId="0" applyFont="1" applyFill="1" applyBorder="1"/>
    <xf numFmtId="0" fontId="55" fillId="13" borderId="17" xfId="0" applyFont="1" applyFill="1" applyBorder="1" applyAlignment="1">
      <alignment horizontal="right" vertical="center"/>
    </xf>
    <xf numFmtId="0" fontId="54" fillId="14" borderId="18" xfId="0" applyFont="1" applyFill="1" applyBorder="1"/>
    <xf numFmtId="0" fontId="54" fillId="14" borderId="19" xfId="0" applyFont="1" applyFill="1" applyBorder="1"/>
    <xf numFmtId="0" fontId="59" fillId="0" borderId="65" xfId="8" applyFont="1" applyAlignment="1">
      <alignment vertical="center" wrapText="1"/>
    </xf>
    <xf numFmtId="0" fontId="59" fillId="0" borderId="65" xfId="8" applyFont="1" applyAlignment="1">
      <alignment vertical="center"/>
    </xf>
    <xf numFmtId="0" fontId="59" fillId="31" borderId="23" xfId="8" applyFont="1" applyFill="1" applyBorder="1" applyAlignment="1">
      <alignment horizontal="center" vertical="center"/>
    </xf>
    <xf numFmtId="0" fontId="59" fillId="31" borderId="23" xfId="8" applyFont="1" applyFill="1" applyBorder="1" applyAlignment="1">
      <alignment vertical="center" wrapText="1"/>
    </xf>
    <xf numFmtId="0" fontId="59" fillId="31" borderId="23" xfId="8" applyFont="1" applyFill="1" applyBorder="1" applyAlignment="1">
      <alignment vertical="center"/>
    </xf>
    <xf numFmtId="0" fontId="59" fillId="31" borderId="23" xfId="8" applyFont="1" applyFill="1" applyBorder="1" applyAlignment="1">
      <alignment horizontal="center" vertical="center" wrapText="1"/>
    </xf>
    <xf numFmtId="4" fontId="59" fillId="31" borderId="23" xfId="8" applyNumberFormat="1" applyFont="1" applyFill="1" applyBorder="1" applyAlignment="1">
      <alignment vertical="center"/>
    </xf>
    <xf numFmtId="0" fontId="64" fillId="0" borderId="65" xfId="8" applyFont="1" applyAlignment="1">
      <alignment vertical="center"/>
    </xf>
    <xf numFmtId="0" fontId="64" fillId="0" borderId="65" xfId="8" applyFont="1" applyAlignment="1">
      <alignment vertical="center" wrapText="1"/>
    </xf>
    <xf numFmtId="0" fontId="59" fillId="31" borderId="23" xfId="8" applyFont="1" applyFill="1" applyBorder="1" applyAlignment="1">
      <alignment horizontal="right" vertical="center"/>
    </xf>
    <xf numFmtId="0" fontId="64" fillId="32" borderId="116" xfId="8" applyFont="1" applyFill="1" applyBorder="1" applyAlignment="1">
      <alignment horizontal="left" vertical="center"/>
    </xf>
    <xf numFmtId="0" fontId="64" fillId="32" borderId="65" xfId="8" applyFont="1" applyFill="1" applyAlignment="1">
      <alignment horizontal="left" vertical="center"/>
    </xf>
    <xf numFmtId="0" fontId="42" fillId="0" borderId="76" xfId="0" applyFont="1" applyBorder="1" applyAlignment="1">
      <alignment horizontal="center"/>
    </xf>
    <xf numFmtId="0" fontId="42" fillId="0" borderId="77" xfId="0" applyFont="1" applyBorder="1" applyAlignment="1">
      <alignment horizontal="center"/>
    </xf>
    <xf numFmtId="0" fontId="42" fillId="0" borderId="78" xfId="0" applyFont="1" applyBorder="1" applyAlignment="1">
      <alignment horizontal="center"/>
    </xf>
    <xf numFmtId="0" fontId="1" fillId="15" borderId="96" xfId="0" applyFont="1" applyFill="1" applyBorder="1" applyAlignment="1">
      <alignment horizontal="center" vertical="center"/>
    </xf>
    <xf numFmtId="0" fontId="2" fillId="14" borderId="21" xfId="0" applyFont="1" applyFill="1" applyBorder="1"/>
    <xf numFmtId="0" fontId="2" fillId="14" borderId="95" xfId="0" applyFont="1" applyFill="1" applyBorder="1"/>
    <xf numFmtId="43" fontId="9" fillId="4" borderId="84" xfId="1" applyFont="1" applyFill="1" applyBorder="1" applyAlignment="1">
      <alignment horizontal="center" vertical="center" wrapText="1"/>
    </xf>
    <xf numFmtId="43" fontId="2" fillId="0" borderId="15" xfId="1" applyFont="1" applyBorder="1"/>
    <xf numFmtId="43" fontId="2" fillId="0" borderId="100" xfId="1" applyFont="1" applyBorder="1"/>
    <xf numFmtId="43" fontId="10" fillId="2" borderId="24" xfId="1" applyFont="1" applyFill="1" applyBorder="1" applyAlignment="1">
      <alignment horizontal="center" vertical="center" wrapText="1"/>
    </xf>
    <xf numFmtId="43" fontId="2" fillId="0" borderId="25" xfId="1" applyFont="1" applyBorder="1"/>
    <xf numFmtId="43" fontId="11" fillId="2" borderId="24" xfId="1" applyFont="1" applyFill="1" applyBorder="1" applyAlignment="1">
      <alignment horizontal="center" vertical="center" wrapText="1"/>
    </xf>
    <xf numFmtId="1" fontId="38" fillId="0" borderId="73" xfId="0" applyNumberFormat="1" applyFont="1" applyBorder="1" applyAlignment="1">
      <alignment horizontal="center" vertical="center"/>
    </xf>
    <xf numFmtId="1" fontId="38" fillId="0" borderId="74" xfId="0" applyNumberFormat="1" applyFont="1" applyBorder="1" applyAlignment="1">
      <alignment horizontal="center" vertical="center"/>
    </xf>
    <xf numFmtId="1" fontId="38" fillId="0" borderId="75" xfId="0" applyNumberFormat="1" applyFont="1" applyBorder="1" applyAlignment="1">
      <alignment horizontal="center" vertical="center"/>
    </xf>
    <xf numFmtId="0" fontId="3" fillId="0" borderId="82" xfId="0" applyFont="1" applyBorder="1" applyAlignment="1">
      <alignment horizontal="left" vertical="center" wrapText="1"/>
    </xf>
    <xf numFmtId="0" fontId="3" fillId="0" borderId="65" xfId="0" applyFont="1" applyBorder="1" applyAlignment="1">
      <alignment horizontal="left" vertical="center" wrapText="1"/>
    </xf>
    <xf numFmtId="0" fontId="3" fillId="0" borderId="82" xfId="0" applyFont="1" applyBorder="1" applyAlignment="1">
      <alignment horizontal="left" vertical="center"/>
    </xf>
    <xf numFmtId="0" fontId="0" fillId="0" borderId="65" xfId="0" applyBorder="1"/>
    <xf numFmtId="2" fontId="20" fillId="0" borderId="24" xfId="0" applyNumberFormat="1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25" xfId="0" applyFont="1" applyBorder="1"/>
    <xf numFmtId="0" fontId="10" fillId="0" borderId="24" xfId="0" applyFont="1" applyBorder="1" applyAlignment="1">
      <alignment horizontal="center" vertical="center"/>
    </xf>
    <xf numFmtId="2" fontId="11" fillId="0" borderId="24" xfId="0" applyNumberFormat="1" applyFont="1" applyBorder="1" applyAlignment="1">
      <alignment horizontal="center" vertical="center"/>
    </xf>
    <xf numFmtId="2" fontId="21" fillId="0" borderId="24" xfId="0" applyNumberFormat="1" applyFont="1" applyBorder="1" applyAlignment="1">
      <alignment horizontal="center" vertical="center"/>
    </xf>
    <xf numFmtId="0" fontId="2" fillId="0" borderId="14" xfId="0" applyFont="1" applyBorder="1"/>
    <xf numFmtId="0" fontId="18" fillId="21" borderId="36" xfId="0" applyFont="1" applyFill="1" applyBorder="1" applyAlignment="1">
      <alignment horizontal="center" vertical="center"/>
    </xf>
    <xf numFmtId="0" fontId="2" fillId="22" borderId="37" xfId="0" applyFont="1" applyFill="1" applyBorder="1"/>
    <xf numFmtId="0" fontId="2" fillId="22" borderId="38" xfId="0" applyFont="1" applyFill="1" applyBorder="1"/>
    <xf numFmtId="0" fontId="15" fillId="6" borderId="24" xfId="0" applyFont="1" applyFill="1" applyBorder="1" applyAlignment="1">
      <alignment horizontal="center" vertical="center" wrapText="1"/>
    </xf>
    <xf numFmtId="0" fontId="19" fillId="6" borderId="24" xfId="0" applyFont="1" applyFill="1" applyBorder="1" applyAlignment="1">
      <alignment horizontal="center" vertical="center" wrapText="1"/>
    </xf>
    <xf numFmtId="0" fontId="13" fillId="18" borderId="3" xfId="0" applyFont="1" applyFill="1" applyBorder="1" applyAlignment="1">
      <alignment horizontal="center" vertical="center"/>
    </xf>
    <xf numFmtId="0" fontId="2" fillId="19" borderId="4" xfId="0" applyFont="1" applyFill="1" applyBorder="1"/>
    <xf numFmtId="0" fontId="2" fillId="19" borderId="5" xfId="0" applyFont="1" applyFill="1" applyBorder="1"/>
    <xf numFmtId="0" fontId="2" fillId="19" borderId="29" xfId="0" applyFont="1" applyFill="1" applyBorder="1"/>
    <xf numFmtId="0" fontId="2" fillId="19" borderId="30" xfId="0" applyFont="1" applyFill="1" applyBorder="1"/>
    <xf numFmtId="0" fontId="2" fillId="19" borderId="31" xfId="0" applyFont="1" applyFill="1" applyBorder="1"/>
    <xf numFmtId="0" fontId="14" fillId="20" borderId="32" xfId="0" applyFont="1" applyFill="1" applyBorder="1" applyAlignment="1">
      <alignment horizontal="center"/>
    </xf>
    <xf numFmtId="0" fontId="2" fillId="19" borderId="33" xfId="0" applyFont="1" applyFill="1" applyBorder="1"/>
    <xf numFmtId="0" fontId="2" fillId="19" borderId="34" xfId="0" applyFont="1" applyFill="1" applyBorder="1"/>
    <xf numFmtId="0" fontId="15" fillId="0" borderId="35" xfId="0" applyFont="1" applyBorder="1" applyAlignment="1">
      <alignment horizontal="right" vertical="center" wrapText="1"/>
    </xf>
    <xf numFmtId="0" fontId="2" fillId="0" borderId="35" xfId="0" applyFont="1" applyBorder="1"/>
    <xf numFmtId="0" fontId="15" fillId="0" borderId="0" xfId="0" applyFont="1" applyAlignment="1">
      <alignment horizontal="right" vertical="center" wrapText="1"/>
    </xf>
    <xf numFmtId="0" fontId="0" fillId="0" borderId="0" xfId="0"/>
    <xf numFmtId="0" fontId="3" fillId="0" borderId="2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4" fillId="11" borderId="43" xfId="0" applyFont="1" applyFill="1" applyBorder="1" applyAlignment="1">
      <alignment horizontal="center" vertical="center"/>
    </xf>
    <xf numFmtId="0" fontId="2" fillId="22" borderId="41" xfId="0" applyFont="1" applyFill="1" applyBorder="1"/>
    <xf numFmtId="0" fontId="2" fillId="22" borderId="57" xfId="0" applyFont="1" applyFill="1" applyBorder="1"/>
    <xf numFmtId="0" fontId="2" fillId="22" borderId="44" xfId="0" applyFont="1" applyFill="1" applyBorder="1"/>
    <xf numFmtId="0" fontId="23" fillId="5" borderId="58" xfId="0" applyFont="1" applyFill="1" applyBorder="1" applyAlignment="1">
      <alignment horizontal="right" vertical="center"/>
    </xf>
    <xf numFmtId="0" fontId="2" fillId="0" borderId="59" xfId="0" applyFont="1" applyBorder="1"/>
    <xf numFmtId="0" fontId="2" fillId="0" borderId="60" xfId="0" applyFont="1" applyBorder="1"/>
    <xf numFmtId="0" fontId="23" fillId="21" borderId="46" xfId="0" applyFont="1" applyFill="1" applyBorder="1" applyAlignment="1">
      <alignment horizontal="center" vertical="center" wrapText="1"/>
    </xf>
    <xf numFmtId="0" fontId="2" fillId="22" borderId="48" xfId="0" applyFont="1" applyFill="1" applyBorder="1"/>
    <xf numFmtId="0" fontId="2" fillId="22" borderId="47" xfId="0" applyFont="1" applyFill="1" applyBorder="1"/>
    <xf numFmtId="0" fontId="2" fillId="22" borderId="50" xfId="0" applyFont="1" applyFill="1" applyBorder="1"/>
    <xf numFmtId="0" fontId="2" fillId="22" borderId="30" xfId="0" applyFont="1" applyFill="1" applyBorder="1"/>
    <xf numFmtId="0" fontId="2" fillId="22" borderId="51" xfId="0" applyFont="1" applyFill="1" applyBorder="1"/>
    <xf numFmtId="0" fontId="26" fillId="0" borderId="52" xfId="0" applyFont="1" applyBorder="1" applyAlignment="1">
      <alignment horizontal="center" vertical="center" wrapText="1"/>
    </xf>
    <xf numFmtId="0" fontId="2" fillId="0" borderId="52" xfId="0" applyFont="1" applyBorder="1"/>
    <xf numFmtId="0" fontId="26" fillId="0" borderId="53" xfId="0" applyFont="1" applyBorder="1" applyAlignment="1">
      <alignment horizontal="left" vertical="center" wrapText="1"/>
    </xf>
    <xf numFmtId="0" fontId="2" fillId="0" borderId="53" xfId="0" applyFont="1" applyBorder="1"/>
    <xf numFmtId="0" fontId="26" fillId="0" borderId="52" xfId="0" applyFont="1" applyBorder="1" applyAlignment="1">
      <alignment horizontal="left" vertical="center" wrapText="1"/>
    </xf>
    <xf numFmtId="168" fontId="23" fillId="21" borderId="45" xfId="0" applyNumberFormat="1" applyFont="1" applyFill="1" applyBorder="1" applyAlignment="1">
      <alignment horizontal="center" vertical="center" wrapText="1"/>
    </xf>
    <xf numFmtId="0" fontId="2" fillId="22" borderId="49" xfId="0" applyFont="1" applyFill="1" applyBorder="1"/>
    <xf numFmtId="2" fontId="23" fillId="21" borderId="45" xfId="0" applyNumberFormat="1" applyFont="1" applyFill="1" applyBorder="1" applyAlignment="1">
      <alignment horizontal="center" vertical="center" wrapText="1"/>
    </xf>
    <xf numFmtId="165" fontId="23" fillId="0" borderId="0" xfId="0" applyNumberFormat="1" applyFont="1" applyAlignment="1">
      <alignment horizontal="left" vertical="top"/>
    </xf>
    <xf numFmtId="0" fontId="24" fillId="11" borderId="43" xfId="0" applyFont="1" applyFill="1" applyBorder="1" applyAlignment="1">
      <alignment horizontal="center" vertical="top"/>
    </xf>
    <xf numFmtId="0" fontId="23" fillId="21" borderId="45" xfId="0" applyFont="1" applyFill="1" applyBorder="1" applyAlignment="1">
      <alignment horizontal="center" vertical="center"/>
    </xf>
    <xf numFmtId="0" fontId="23" fillId="21" borderId="45" xfId="0" applyFont="1" applyFill="1" applyBorder="1" applyAlignment="1">
      <alignment horizontal="center" vertical="center" wrapText="1"/>
    </xf>
    <xf numFmtId="0" fontId="4" fillId="0" borderId="84" xfId="0" applyFont="1" applyBorder="1" applyAlignment="1">
      <alignment horizontal="left"/>
    </xf>
    <xf numFmtId="0" fontId="2" fillId="0" borderId="15" xfId="0" applyFont="1" applyBorder="1"/>
    <xf numFmtId="0" fontId="5" fillId="0" borderId="82" xfId="0" applyFont="1" applyBorder="1" applyAlignment="1">
      <alignment horizontal="left" vertical="center" wrapText="1"/>
    </xf>
    <xf numFmtId="0" fontId="0" fillId="0" borderId="83" xfId="0" applyBorder="1"/>
    <xf numFmtId="0" fontId="3" fillId="0" borderId="84" xfId="0" applyFont="1" applyBorder="1" applyAlignment="1">
      <alignment horizontal="center" vertical="top"/>
    </xf>
    <xf numFmtId="0" fontId="10" fillId="0" borderId="82" xfId="0" applyFont="1" applyBorder="1" applyAlignment="1">
      <alignment horizontal="left"/>
    </xf>
    <xf numFmtId="0" fontId="32" fillId="4" borderId="82" xfId="0" applyFont="1" applyFill="1" applyBorder="1" applyAlignment="1">
      <alignment horizontal="center" vertical="center" wrapText="1"/>
    </xf>
    <xf numFmtId="0" fontId="2" fillId="0" borderId="65" xfId="0" applyFont="1" applyBorder="1"/>
    <xf numFmtId="0" fontId="2" fillId="0" borderId="83" xfId="0" applyFont="1" applyBorder="1"/>
    <xf numFmtId="0" fontId="3" fillId="4" borderId="87" xfId="0" applyFont="1" applyFill="1" applyBorder="1" applyAlignment="1">
      <alignment horizontal="center" vertical="center" wrapText="1"/>
    </xf>
    <xf numFmtId="0" fontId="2" fillId="0" borderId="89" xfId="0" applyFont="1" applyBorder="1"/>
    <xf numFmtId="0" fontId="9" fillId="7" borderId="24" xfId="0" applyFont="1" applyFill="1" applyBorder="1" applyAlignment="1">
      <alignment horizontal="center"/>
    </xf>
    <xf numFmtId="0" fontId="9" fillId="7" borderId="88" xfId="0" applyFont="1" applyFill="1" applyBorder="1" applyAlignment="1">
      <alignment horizontal="center" vertical="center" wrapText="1"/>
    </xf>
    <xf numFmtId="0" fontId="2" fillId="0" borderId="85" xfId="0" applyFont="1" applyBorder="1"/>
    <xf numFmtId="0" fontId="6" fillId="0" borderId="82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/>
    </xf>
    <xf numFmtId="0" fontId="29" fillId="0" borderId="79" xfId="0" applyFont="1" applyBorder="1" applyAlignment="1">
      <alignment horizontal="center"/>
    </xf>
    <xf numFmtId="0" fontId="0" fillId="0" borderId="80" xfId="0" applyBorder="1"/>
    <xf numFmtId="0" fontId="41" fillId="0" borderId="82" xfId="0" applyFont="1" applyBorder="1" applyAlignment="1">
      <alignment horizontal="center"/>
    </xf>
    <xf numFmtId="0" fontId="30" fillId="0" borderId="82" xfId="0" applyFont="1" applyBorder="1" applyAlignment="1">
      <alignment horizontal="center"/>
    </xf>
    <xf numFmtId="0" fontId="4" fillId="0" borderId="82" xfId="0" applyFont="1" applyBorder="1" applyAlignment="1">
      <alignment horizontal="center"/>
    </xf>
    <xf numFmtId="0" fontId="7" fillId="0" borderId="84" xfId="0" applyFont="1" applyBorder="1" applyAlignment="1">
      <alignment horizontal="left" vertical="center" wrapText="1"/>
    </xf>
    <xf numFmtId="0" fontId="9" fillId="7" borderId="87" xfId="0" applyFont="1" applyFill="1" applyBorder="1" applyAlignment="1">
      <alignment horizontal="center" vertical="center"/>
    </xf>
    <xf numFmtId="0" fontId="2" fillId="0" borderId="86" xfId="0" applyFont="1" applyBorder="1"/>
    <xf numFmtId="0" fontId="45" fillId="23" borderId="69" xfId="5" applyFont="1" applyFill="1" applyBorder="1" applyAlignment="1">
      <alignment horizontal="center" vertical="center" wrapText="1"/>
    </xf>
    <xf numFmtId="0" fontId="45" fillId="24" borderId="69" xfId="5" applyFont="1" applyFill="1" applyBorder="1" applyAlignment="1">
      <alignment horizontal="left" vertical="center" wrapText="1"/>
    </xf>
    <xf numFmtId="0" fontId="49" fillId="24" borderId="69" xfId="5" applyFont="1" applyFill="1" applyBorder="1" applyAlignment="1">
      <alignment horizontal="left" vertical="center" wrapText="1"/>
    </xf>
    <xf numFmtId="0" fontId="43" fillId="0" borderId="69" xfId="5" applyBorder="1" applyAlignment="1">
      <alignment horizontal="left" vertical="center" wrapText="1"/>
    </xf>
    <xf numFmtId="0" fontId="45" fillId="25" borderId="69" xfId="5" applyFont="1" applyFill="1" applyBorder="1" applyAlignment="1">
      <alignment horizontal="left" vertical="center" wrapText="1" indent="1"/>
    </xf>
    <xf numFmtId="0" fontId="45" fillId="25" borderId="69" xfId="5" applyFont="1" applyFill="1" applyBorder="1" applyAlignment="1">
      <alignment horizontal="left" vertical="top" wrapText="1"/>
    </xf>
    <xf numFmtId="0" fontId="45" fillId="25" borderId="108" xfId="5" applyFont="1" applyFill="1" applyBorder="1" applyAlignment="1">
      <alignment horizontal="center" vertical="center" wrapText="1"/>
    </xf>
    <xf numFmtId="0" fontId="45" fillId="25" borderId="109" xfId="5" applyFont="1" applyFill="1" applyBorder="1" applyAlignment="1">
      <alignment horizontal="center" vertical="center" wrapText="1"/>
    </xf>
    <xf numFmtId="0" fontId="45" fillId="25" borderId="110" xfId="5" applyFont="1" applyFill="1" applyBorder="1" applyAlignment="1">
      <alignment horizontal="center" vertical="center" wrapText="1"/>
    </xf>
    <xf numFmtId="0" fontId="45" fillId="25" borderId="111" xfId="5" applyFont="1" applyFill="1" applyBorder="1" applyAlignment="1">
      <alignment horizontal="center" vertical="center" wrapText="1"/>
    </xf>
    <xf numFmtId="0" fontId="45" fillId="25" borderId="112" xfId="5" applyFont="1" applyFill="1" applyBorder="1" applyAlignment="1">
      <alignment horizontal="center" vertical="center" wrapText="1"/>
    </xf>
    <xf numFmtId="0" fontId="45" fillId="25" borderId="113" xfId="5" applyFont="1" applyFill="1" applyBorder="1" applyAlignment="1">
      <alignment horizontal="center" vertical="center" wrapText="1"/>
    </xf>
    <xf numFmtId="0" fontId="45" fillId="30" borderId="69" xfId="5" applyFont="1" applyFill="1" applyBorder="1" applyAlignment="1">
      <alignment horizontal="left" vertical="center" wrapText="1"/>
    </xf>
    <xf numFmtId="0" fontId="49" fillId="30" borderId="69" xfId="5" applyFont="1" applyFill="1" applyBorder="1" applyAlignment="1">
      <alignment horizontal="center" vertical="center" wrapText="1"/>
    </xf>
    <xf numFmtId="0" fontId="46" fillId="30" borderId="69" xfId="5" applyFont="1" applyFill="1" applyBorder="1" applyAlignment="1">
      <alignment horizontal="left" wrapText="1"/>
    </xf>
    <xf numFmtId="0" fontId="49" fillId="26" borderId="69" xfId="5" applyFont="1" applyFill="1" applyBorder="1" applyAlignment="1">
      <alignment horizontal="left" vertical="center" wrapText="1"/>
    </xf>
    <xf numFmtId="0" fontId="49" fillId="26" borderId="69" xfId="5" applyFont="1" applyFill="1" applyBorder="1" applyAlignment="1">
      <alignment horizontal="center" vertical="center" wrapText="1"/>
    </xf>
    <xf numFmtId="0" fontId="46" fillId="26" borderId="69" xfId="5" applyFont="1" applyFill="1" applyBorder="1" applyAlignment="1">
      <alignment horizontal="left" wrapText="1"/>
    </xf>
    <xf numFmtId="0" fontId="49" fillId="27" borderId="69" xfId="5" applyFont="1" applyFill="1" applyBorder="1" applyAlignment="1">
      <alignment horizontal="left" vertical="center" wrapText="1"/>
    </xf>
    <xf numFmtId="0" fontId="49" fillId="27" borderId="69" xfId="5" applyFont="1" applyFill="1" applyBorder="1" applyAlignment="1">
      <alignment horizontal="center" vertical="center" wrapText="1"/>
    </xf>
    <xf numFmtId="0" fontId="46" fillId="27" borderId="69" xfId="5" applyFont="1" applyFill="1" applyBorder="1" applyAlignment="1">
      <alignment vertical="top" wrapText="1"/>
    </xf>
    <xf numFmtId="0" fontId="49" fillId="28" borderId="69" xfId="5" applyFont="1" applyFill="1" applyBorder="1" applyAlignment="1">
      <alignment vertical="center" wrapText="1"/>
    </xf>
    <xf numFmtId="0" fontId="49" fillId="28" borderId="69" xfId="5" applyFont="1" applyFill="1" applyBorder="1" applyAlignment="1">
      <alignment horizontal="center" vertical="center" wrapText="1"/>
    </xf>
    <xf numFmtId="0" fontId="46" fillId="28" borderId="69" xfId="5" applyFont="1" applyFill="1" applyBorder="1" applyAlignment="1">
      <alignment vertical="top" wrapText="1"/>
    </xf>
    <xf numFmtId="0" fontId="49" fillId="29" borderId="69" xfId="5" applyFont="1" applyFill="1" applyBorder="1" applyAlignment="1">
      <alignment vertical="center" wrapText="1"/>
    </xf>
    <xf numFmtId="0" fontId="49" fillId="29" borderId="69" xfId="5" applyFont="1" applyFill="1" applyBorder="1" applyAlignment="1">
      <alignment horizontal="center" vertical="center" wrapText="1"/>
    </xf>
    <xf numFmtId="0" fontId="46" fillId="29" borderId="69" xfId="5" applyFont="1" applyFill="1" applyBorder="1" applyAlignment="1">
      <alignment vertical="top" wrapText="1"/>
    </xf>
    <xf numFmtId="0" fontId="49" fillId="25" borderId="69" xfId="5" applyFont="1" applyFill="1" applyBorder="1" applyAlignment="1">
      <alignment vertical="center" wrapText="1"/>
    </xf>
    <xf numFmtId="0" fontId="49" fillId="25" borderId="69" xfId="5" applyFont="1" applyFill="1" applyBorder="1" applyAlignment="1">
      <alignment horizontal="center" vertical="center" wrapText="1"/>
    </xf>
    <xf numFmtId="0" fontId="46" fillId="25" borderId="69" xfId="5" applyFont="1" applyFill="1" applyBorder="1" applyAlignment="1">
      <alignment vertical="top" wrapText="1"/>
    </xf>
    <xf numFmtId="44" fontId="45" fillId="26" borderId="69" xfId="6" applyFont="1" applyFill="1" applyBorder="1" applyAlignment="1">
      <alignment horizontal="center" vertical="center" wrapText="1"/>
    </xf>
    <xf numFmtId="0" fontId="49" fillId="0" borderId="69" xfId="5" applyFont="1" applyBorder="1" applyAlignment="1">
      <alignment horizontal="left" vertical="center" wrapText="1" indent="1"/>
    </xf>
    <xf numFmtId="0" fontId="49" fillId="0" borderId="69" xfId="5" applyFont="1" applyBorder="1" applyAlignment="1">
      <alignment horizontal="center" vertical="top" wrapText="1"/>
    </xf>
    <xf numFmtId="0" fontId="49" fillId="0" borderId="69" xfId="5" applyFont="1" applyBorder="1" applyAlignment="1">
      <alignment horizontal="right" vertical="top" wrapText="1"/>
    </xf>
    <xf numFmtId="0" fontId="45" fillId="0" borderId="69" xfId="5" applyFont="1" applyBorder="1" applyAlignment="1">
      <alignment horizontal="left" vertical="center" wrapText="1"/>
    </xf>
    <xf numFmtId="0" fontId="49" fillId="0" borderId="69" xfId="5" applyFont="1" applyBorder="1" applyAlignment="1">
      <alignment horizontal="left" vertical="center" wrapText="1"/>
    </xf>
    <xf numFmtId="0" fontId="49" fillId="0" borderId="69" xfId="5" applyFont="1" applyBorder="1" applyAlignment="1">
      <alignment horizontal="left" vertical="top" wrapText="1" indent="6"/>
    </xf>
    <xf numFmtId="0" fontId="45" fillId="0" borderId="69" xfId="5" applyFont="1" applyBorder="1" applyAlignment="1">
      <alignment horizontal="left" vertical="top" wrapText="1" indent="4"/>
    </xf>
  </cellXfs>
  <cellStyles count="9">
    <cellStyle name="Moeda" xfId="4" builtinId="4"/>
    <cellStyle name="Moeda 2" xfId="6"/>
    <cellStyle name="Normal" xfId="0" builtinId="0"/>
    <cellStyle name="Normal 12 2" xfId="3"/>
    <cellStyle name="Normal 2" xfId="5"/>
    <cellStyle name="Normal 3" xfId="8"/>
    <cellStyle name="Porcentagem" xfId="2" builtinId="5"/>
    <cellStyle name="Porcentagem 2" xfId="7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95249</xdr:colOff>
      <xdr:row>25</xdr:row>
      <xdr:rowOff>0</xdr:rowOff>
    </xdr:from>
    <xdr:ext cx="6219825" cy="5124450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2832" y="6392333"/>
          <a:ext cx="6219825" cy="51244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28</xdr:row>
      <xdr:rowOff>123825</xdr:rowOff>
    </xdr:from>
    <xdr:ext cx="5267325" cy="6572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2562226</xdr:colOff>
      <xdr:row>1</xdr:row>
      <xdr:rowOff>19050</xdr:rowOff>
    </xdr:from>
    <xdr:to>
      <xdr:col>2</xdr:col>
      <xdr:colOff>472169</xdr:colOff>
      <xdr:row>1</xdr:row>
      <xdr:rowOff>638175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030613C-76BE-4400-B5A8-F0596A4BD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14626" y="95250"/>
          <a:ext cx="557893" cy="619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878417</xdr:colOff>
      <xdr:row>0</xdr:row>
      <xdr:rowOff>148168</xdr:rowOff>
    </xdr:from>
    <xdr:to>
      <xdr:col>5</xdr:col>
      <xdr:colOff>829529</xdr:colOff>
      <xdr:row>0</xdr:row>
      <xdr:rowOff>1164168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48B6DE9-D2AE-4AC2-BDF6-A13483A7C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52584" y="148168"/>
          <a:ext cx="956528" cy="1016000"/>
        </a:xfrm>
        <a:prstGeom prst="rect">
          <a:avLst/>
        </a:prstGeom>
      </xdr:spPr>
    </xdr:pic>
    <xdr:clientData/>
  </xdr:twoCellAnchor>
  <xdr:twoCellAnchor editAs="oneCell">
    <xdr:from>
      <xdr:col>8</xdr:col>
      <xdr:colOff>1075268</xdr:colOff>
      <xdr:row>0</xdr:row>
      <xdr:rowOff>82550</xdr:rowOff>
    </xdr:from>
    <xdr:to>
      <xdr:col>8</xdr:col>
      <xdr:colOff>3088218</xdr:colOff>
      <xdr:row>0</xdr:row>
      <xdr:rowOff>1175133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5851" y="82550"/>
          <a:ext cx="2012950" cy="109258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552893</xdr:colOff>
      <xdr:row>3</xdr:row>
      <xdr:rowOff>63500</xdr:rowOff>
    </xdr:from>
    <xdr:to>
      <xdr:col>15</xdr:col>
      <xdr:colOff>708972</xdr:colOff>
      <xdr:row>7</xdr:row>
      <xdr:rowOff>124339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50893" y="596900"/>
          <a:ext cx="1527679" cy="8291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82550</xdr:rowOff>
    </xdr:from>
    <xdr:to>
      <xdr:col>8</xdr:col>
      <xdr:colOff>364227</xdr:colOff>
      <xdr:row>35</xdr:row>
      <xdr:rowOff>75079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6473A77-51DC-4F06-9A3D-82272D2F5F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2550"/>
          <a:ext cx="5241027" cy="64377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7"/>
  <sheetViews>
    <sheetView showGridLines="0" view="pageBreakPreview" zoomScale="60" zoomScaleNormal="100" workbookViewId="0">
      <selection activeCell="J58" sqref="J58"/>
    </sheetView>
  </sheetViews>
  <sheetFormatPr defaultColWidth="14.453125" defaultRowHeight="10.5"/>
  <cols>
    <col min="1" max="1" width="1.90625" style="271" customWidth="1"/>
    <col min="2" max="2" width="10.6328125" style="271" customWidth="1"/>
    <col min="3" max="3" width="11.08984375" style="271" bestFit="1" customWidth="1"/>
    <col min="4" max="4" width="8.1796875" style="271" bestFit="1" customWidth="1"/>
    <col min="5" max="5" width="45.81640625" style="323" customWidth="1"/>
    <col min="6" max="6" width="4.81640625" style="271" bestFit="1" customWidth="1"/>
    <col min="7" max="7" width="7.453125" style="271" bestFit="1" customWidth="1"/>
    <col min="8" max="8" width="11" style="271" bestFit="1" customWidth="1"/>
    <col min="9" max="10" width="12.81640625" style="271" customWidth="1"/>
    <col min="11" max="11" width="6.6328125" style="271" bestFit="1" customWidth="1"/>
    <col min="12" max="12" width="11.6328125" style="271" hidden="1" customWidth="1"/>
    <col min="13" max="14" width="14.453125" style="271"/>
    <col min="15" max="15" width="4.1796875" style="271" bestFit="1" customWidth="1"/>
    <col min="16" max="16" width="6.1796875" style="271" bestFit="1" customWidth="1"/>
    <col min="17" max="17" width="12.36328125" style="271" bestFit="1" customWidth="1"/>
    <col min="18" max="18" width="17.90625" style="271" bestFit="1" customWidth="1"/>
    <col min="19" max="19" width="15.6328125" style="271" bestFit="1" customWidth="1"/>
    <col min="20" max="20" width="9.36328125" style="271" bestFit="1" customWidth="1"/>
    <col min="21" max="16384" width="14.453125" style="271"/>
  </cols>
  <sheetData>
    <row r="1" spans="2:20" ht="11" thickBot="1">
      <c r="B1" s="368"/>
      <c r="C1" s="369"/>
      <c r="D1" s="369"/>
      <c r="E1" s="369"/>
      <c r="F1" s="369"/>
      <c r="G1" s="369"/>
      <c r="H1" s="369"/>
      <c r="I1" s="369"/>
      <c r="J1" s="369"/>
      <c r="K1" s="370"/>
    </row>
    <row r="2" spans="2:20" ht="13">
      <c r="B2" s="371" t="s">
        <v>0</v>
      </c>
      <c r="C2" s="372"/>
      <c r="D2" s="372"/>
      <c r="E2" s="372"/>
      <c r="F2" s="372"/>
      <c r="G2" s="372"/>
      <c r="H2" s="372"/>
      <c r="I2" s="372"/>
      <c r="J2" s="372"/>
      <c r="K2" s="373"/>
    </row>
    <row r="3" spans="2:20">
      <c r="B3" s="272" t="s">
        <v>207</v>
      </c>
      <c r="D3" s="273"/>
      <c r="E3" s="320"/>
      <c r="F3" s="273"/>
      <c r="G3" s="273"/>
      <c r="H3" s="273"/>
      <c r="I3" s="273"/>
      <c r="J3" s="273"/>
      <c r="K3" s="274"/>
    </row>
    <row r="4" spans="2:20">
      <c r="B4" s="366" t="s">
        <v>208</v>
      </c>
      <c r="C4" s="367"/>
      <c r="D4" s="367"/>
      <c r="E4" s="367"/>
      <c r="F4" s="275"/>
      <c r="G4" s="374"/>
      <c r="H4" s="375"/>
      <c r="I4" s="375"/>
      <c r="J4" s="375"/>
      <c r="K4" s="276"/>
    </row>
    <row r="5" spans="2:20">
      <c r="B5" s="277" t="s">
        <v>209</v>
      </c>
      <c r="C5" s="278"/>
      <c r="D5" s="275"/>
      <c r="E5" s="279"/>
      <c r="F5" s="280"/>
      <c r="G5" s="375"/>
      <c r="H5" s="375"/>
      <c r="I5" s="375"/>
      <c r="J5" s="375"/>
      <c r="K5" s="276"/>
    </row>
    <row r="6" spans="2:20">
      <c r="B6" s="277" t="s">
        <v>210</v>
      </c>
      <c r="C6" s="278"/>
      <c r="D6" s="280"/>
      <c r="E6" s="279"/>
      <c r="F6" s="275"/>
      <c r="G6" s="275"/>
      <c r="H6" s="275"/>
      <c r="I6" s="281"/>
      <c r="J6" s="281"/>
      <c r="K6" s="276"/>
    </row>
    <row r="7" spans="2:20">
      <c r="B7" s="272" t="s">
        <v>246</v>
      </c>
      <c r="D7" s="282"/>
      <c r="E7" s="279"/>
      <c r="F7" s="273" t="s">
        <v>2</v>
      </c>
      <c r="G7" s="283">
        <f>(BDI!F23)/100</f>
        <v>0.21559999999999999</v>
      </c>
      <c r="H7" s="275"/>
      <c r="I7" s="281"/>
      <c r="J7" s="281"/>
      <c r="K7" s="276"/>
      <c r="O7" s="271" t="s">
        <v>2</v>
      </c>
      <c r="P7" s="271">
        <v>0.21559999999999999</v>
      </c>
    </row>
    <row r="8" spans="2:20" ht="31.5">
      <c r="B8" s="284" t="s">
        <v>3</v>
      </c>
      <c r="C8" s="285" t="s">
        <v>4</v>
      </c>
      <c r="D8" s="285" t="s">
        <v>5</v>
      </c>
      <c r="E8" s="285" t="s">
        <v>6</v>
      </c>
      <c r="F8" s="285" t="s">
        <v>7</v>
      </c>
      <c r="G8" s="285" t="s">
        <v>8</v>
      </c>
      <c r="H8" s="286" t="s">
        <v>270</v>
      </c>
      <c r="I8" s="285" t="s">
        <v>268</v>
      </c>
      <c r="J8" s="285" t="s">
        <v>269</v>
      </c>
      <c r="K8" s="287" t="s">
        <v>12</v>
      </c>
      <c r="O8" s="271" t="s">
        <v>7</v>
      </c>
      <c r="P8" s="271" t="s">
        <v>8</v>
      </c>
      <c r="Q8" s="271" t="s">
        <v>9</v>
      </c>
      <c r="R8" s="271" t="s">
        <v>10</v>
      </c>
      <c r="S8" s="271" t="s">
        <v>11</v>
      </c>
      <c r="T8" s="271" t="s">
        <v>12</v>
      </c>
    </row>
    <row r="9" spans="2:20">
      <c r="B9" s="288">
        <v>1</v>
      </c>
      <c r="C9" s="289"/>
      <c r="D9" s="289"/>
      <c r="E9" s="321" t="s">
        <v>13</v>
      </c>
      <c r="F9" s="289"/>
      <c r="G9" s="289"/>
      <c r="H9" s="289"/>
      <c r="I9" s="290"/>
      <c r="J9" s="290">
        <f>ROUND(SUM(J10:J12),2)</f>
        <v>12268.38</v>
      </c>
      <c r="K9" s="291">
        <f t="shared" ref="K9:K14" si="0">J9/$J$52</f>
        <v>1.3193032552476893E-2</v>
      </c>
      <c r="S9" s="271">
        <v>12951.47</v>
      </c>
      <c r="T9" s="271">
        <v>1.1752650520799294E-2</v>
      </c>
    </row>
    <row r="10" spans="2:20" ht="20">
      <c r="B10" s="292" t="s">
        <v>14</v>
      </c>
      <c r="C10" s="293" t="s">
        <v>15</v>
      </c>
      <c r="D10" s="293">
        <v>103689</v>
      </c>
      <c r="E10" s="294" t="s">
        <v>16</v>
      </c>
      <c r="F10" s="295" t="s">
        <v>17</v>
      </c>
      <c r="G10" s="296">
        <f>'MEMÓRIA DE CALCULO'!G10</f>
        <v>8</v>
      </c>
      <c r="H10" s="297">
        <f>VLOOKUP(D10,CPU!A:K,11,FALSE)</f>
        <v>280.82</v>
      </c>
      <c r="I10" s="298">
        <f t="shared" ref="I10:I12" si="1">H10+(H10*$G$7)</f>
        <v>341.36479199999997</v>
      </c>
      <c r="J10" s="298">
        <f t="shared" ref="J10:J12" si="2">ROUND(G10*I10,2)</f>
        <v>2730.92</v>
      </c>
      <c r="K10" s="299">
        <f t="shared" si="0"/>
        <v>2.9367460461943795E-3</v>
      </c>
      <c r="O10" s="271" t="s">
        <v>17</v>
      </c>
      <c r="P10" s="271">
        <v>8</v>
      </c>
      <c r="Q10" s="271">
        <v>310.01</v>
      </c>
      <c r="R10" s="271">
        <v>376.84815600000002</v>
      </c>
      <c r="S10" s="271">
        <v>3014.79</v>
      </c>
      <c r="T10" s="271">
        <v>2.7357337247123693E-3</v>
      </c>
    </row>
    <row r="11" spans="2:20">
      <c r="B11" s="292" t="s">
        <v>18</v>
      </c>
      <c r="C11" s="300" t="s">
        <v>19</v>
      </c>
      <c r="D11" s="301" t="s">
        <v>20</v>
      </c>
      <c r="E11" s="294" t="s">
        <v>21</v>
      </c>
      <c r="F11" s="295" t="s">
        <v>22</v>
      </c>
      <c r="G11" s="296">
        <f>'MEMÓRIA DE CALCULO'!G11</f>
        <v>1</v>
      </c>
      <c r="H11" s="297">
        <f>COMPOSIÇÕES!Q15</f>
        <v>3922.9439999999995</v>
      </c>
      <c r="I11" s="298">
        <f t="shared" si="1"/>
        <v>4768.7307263999992</v>
      </c>
      <c r="J11" s="298">
        <f t="shared" si="2"/>
        <v>4768.7299999999996</v>
      </c>
      <c r="K11" s="299">
        <f t="shared" si="0"/>
        <v>5.128143253141257E-3</v>
      </c>
      <c r="L11" s="302" t="s">
        <v>23</v>
      </c>
      <c r="O11" s="271" t="s">
        <v>22</v>
      </c>
      <c r="P11" s="271">
        <v>1</v>
      </c>
      <c r="Q11" s="271">
        <v>4087.1499999999996</v>
      </c>
      <c r="R11" s="271">
        <v>4968.339539999999</v>
      </c>
      <c r="S11" s="271">
        <v>4968.34</v>
      </c>
      <c r="T11" s="271">
        <v>4.5084583980434636E-3</v>
      </c>
    </row>
    <row r="12" spans="2:20">
      <c r="B12" s="292"/>
      <c r="C12" s="300"/>
      <c r="D12" s="301"/>
      <c r="E12" s="294" t="s">
        <v>24</v>
      </c>
      <c r="F12" s="295" t="s">
        <v>22</v>
      </c>
      <c r="G12" s="296">
        <f>'MEMÓRIA DE CALCULO'!G12</f>
        <v>1</v>
      </c>
      <c r="H12" s="297">
        <f>COMPOSIÇÕES!Q15</f>
        <v>3922.9439999999995</v>
      </c>
      <c r="I12" s="298">
        <f t="shared" si="1"/>
        <v>4768.7307263999992</v>
      </c>
      <c r="J12" s="298">
        <f t="shared" si="2"/>
        <v>4768.7299999999996</v>
      </c>
      <c r="K12" s="299">
        <f t="shared" si="0"/>
        <v>5.128143253141257E-3</v>
      </c>
      <c r="O12" s="271" t="s">
        <v>22</v>
      </c>
      <c r="P12" s="271">
        <v>1</v>
      </c>
      <c r="Q12" s="271">
        <v>4087.1499999999996</v>
      </c>
      <c r="R12" s="271">
        <v>4968.339539999999</v>
      </c>
      <c r="S12" s="271">
        <v>4968.34</v>
      </c>
      <c r="T12" s="271">
        <v>4.5084583980434636E-3</v>
      </c>
    </row>
    <row r="13" spans="2:20">
      <c r="B13" s="288">
        <v>2</v>
      </c>
      <c r="C13" s="289"/>
      <c r="D13" s="289"/>
      <c r="E13" s="321" t="s">
        <v>25</v>
      </c>
      <c r="F13" s="289"/>
      <c r="G13" s="303"/>
      <c r="H13" s="303"/>
      <c r="I13" s="303"/>
      <c r="J13" s="290">
        <f>ROUND(J14,2)</f>
        <v>23812.15</v>
      </c>
      <c r="K13" s="291">
        <f t="shared" si="0"/>
        <v>2.5606842149857006E-2</v>
      </c>
      <c r="S13" s="271">
        <v>23875.16</v>
      </c>
      <c r="T13" s="271">
        <v>2.1665217277125028E-2</v>
      </c>
    </row>
    <row r="14" spans="2:20">
      <c r="B14" s="292" t="s">
        <v>26</v>
      </c>
      <c r="C14" s="300" t="s">
        <v>27</v>
      </c>
      <c r="D14" s="301" t="s">
        <v>28</v>
      </c>
      <c r="E14" s="294" t="s">
        <v>29</v>
      </c>
      <c r="F14" s="295" t="s">
        <v>22</v>
      </c>
      <c r="G14" s="296">
        <v>1</v>
      </c>
      <c r="H14" s="297">
        <f>COMPOSIÇÕES!H23</f>
        <v>19588.8</v>
      </c>
      <c r="I14" s="298">
        <f t="shared" ref="I14:I15" si="3">H14+(H14*$G$7)</f>
        <v>23812.145279999997</v>
      </c>
      <c r="J14" s="298">
        <f>ROUND(G14*I14,2)</f>
        <v>23812.15</v>
      </c>
      <c r="K14" s="299">
        <f t="shared" si="0"/>
        <v>2.5606842149857006E-2</v>
      </c>
      <c r="O14" s="271" t="s">
        <v>22</v>
      </c>
      <c r="P14" s="271">
        <v>1</v>
      </c>
      <c r="Q14" s="271">
        <v>19640.64</v>
      </c>
      <c r="R14" s="271">
        <v>23875.161983999998</v>
      </c>
      <c r="S14" s="271">
        <v>23875.16</v>
      </c>
      <c r="T14" s="271">
        <v>2.1665217277125028E-2</v>
      </c>
    </row>
    <row r="15" spans="2:20">
      <c r="B15" s="292"/>
      <c r="C15" s="300"/>
      <c r="D15" s="301"/>
      <c r="E15" s="294"/>
      <c r="F15" s="295"/>
      <c r="G15" s="304"/>
      <c r="H15" s="305"/>
      <c r="I15" s="298">
        <f t="shared" si="3"/>
        <v>0</v>
      </c>
      <c r="J15" s="298"/>
      <c r="K15" s="299"/>
      <c r="R15" s="271">
        <v>0</v>
      </c>
    </row>
    <row r="16" spans="2:20">
      <c r="B16" s="376" t="s">
        <v>242</v>
      </c>
      <c r="C16" s="377"/>
      <c r="D16" s="377"/>
      <c r="E16" s="377"/>
      <c r="F16" s="377"/>
      <c r="G16" s="377"/>
      <c r="H16" s="377"/>
      <c r="I16" s="377"/>
      <c r="J16" s="377"/>
      <c r="K16" s="378"/>
    </row>
    <row r="17" spans="2:20">
      <c r="B17" s="288">
        <v>3</v>
      </c>
      <c r="C17" s="306"/>
      <c r="D17" s="306"/>
      <c r="E17" s="321" t="s">
        <v>30</v>
      </c>
      <c r="F17" s="289"/>
      <c r="G17" s="307"/>
      <c r="H17" s="289"/>
      <c r="I17" s="303"/>
      <c r="J17" s="290">
        <f>SUM(J18:J20)</f>
        <v>133280.32000000001</v>
      </c>
      <c r="K17" s="291">
        <f>J17/$J$52</f>
        <v>0.14332549206696707</v>
      </c>
      <c r="S17" s="271">
        <v>160249.14000000001</v>
      </c>
      <c r="T17" s="271">
        <v>0.14541609088996379</v>
      </c>
    </row>
    <row r="18" spans="2:20">
      <c r="B18" s="308" t="s">
        <v>31</v>
      </c>
      <c r="C18" s="293" t="s">
        <v>32</v>
      </c>
      <c r="D18" s="293">
        <v>4915598</v>
      </c>
      <c r="E18" s="294" t="s">
        <v>33</v>
      </c>
      <c r="F18" s="309" t="s">
        <v>17</v>
      </c>
      <c r="G18" s="296">
        <f>'MEMÓRIA DE CALCULO'!G18</f>
        <v>48000</v>
      </c>
      <c r="H18" s="297">
        <f>VLOOKUP(D18,CPU!A:K,11,FALSE)</f>
        <v>0.08</v>
      </c>
      <c r="I18" s="298">
        <f t="shared" ref="I18:I20" si="4">H18+(H18*$G$7)</f>
        <v>9.7248000000000001E-2</v>
      </c>
      <c r="J18" s="298">
        <f t="shared" ref="J18:J20" si="5">ROUND(G18*I18,2)</f>
        <v>4667.8999999999996</v>
      </c>
      <c r="K18" s="299">
        <f>J18/$J$52</f>
        <v>5.019713821360839E-3</v>
      </c>
      <c r="L18" s="302" t="s">
        <v>34</v>
      </c>
      <c r="O18" s="271" t="s">
        <v>17</v>
      </c>
      <c r="P18" s="271">
        <v>48000</v>
      </c>
      <c r="Q18" s="271">
        <v>0.1</v>
      </c>
      <c r="R18" s="271">
        <v>0.12156</v>
      </c>
      <c r="S18" s="271">
        <v>5834.88</v>
      </c>
      <c r="T18" s="271">
        <v>5.2947893537028147E-3</v>
      </c>
    </row>
    <row r="19" spans="2:20">
      <c r="B19" s="308" t="s">
        <v>35</v>
      </c>
      <c r="C19" s="293" t="s">
        <v>32</v>
      </c>
      <c r="D19" s="293">
        <v>4915734</v>
      </c>
      <c r="E19" s="294" t="s">
        <v>36</v>
      </c>
      <c r="F19" s="309" t="s">
        <v>37</v>
      </c>
      <c r="G19" s="296">
        <f>'MEMÓRIA DE CALCULO'!G19</f>
        <v>4800</v>
      </c>
      <c r="H19" s="297">
        <f>VLOOKUP(D19,CPU!A:K,11,FALSE)</f>
        <v>9.73</v>
      </c>
      <c r="I19" s="298">
        <f t="shared" si="4"/>
        <v>11.827788</v>
      </c>
      <c r="J19" s="298">
        <f t="shared" si="5"/>
        <v>56773.38</v>
      </c>
      <c r="K19" s="299"/>
      <c r="L19" s="302" t="s">
        <v>38</v>
      </c>
      <c r="O19" s="271" t="s">
        <v>37</v>
      </c>
      <c r="P19" s="271">
        <v>4800</v>
      </c>
      <c r="Q19" s="271">
        <v>11.56</v>
      </c>
      <c r="R19" s="271">
        <v>14.052336</v>
      </c>
      <c r="S19" s="271">
        <v>67451.210000000006</v>
      </c>
    </row>
    <row r="20" spans="2:20" ht="20">
      <c r="B20" s="308" t="s">
        <v>39</v>
      </c>
      <c r="C20" s="293" t="s">
        <v>32</v>
      </c>
      <c r="D20" s="293">
        <v>5914374</v>
      </c>
      <c r="E20" s="294" t="s">
        <v>40</v>
      </c>
      <c r="F20" s="309" t="s">
        <v>41</v>
      </c>
      <c r="G20" s="296">
        <f>'MEMÓRIA DE CALCULO'!G20</f>
        <v>77760</v>
      </c>
      <c r="H20" s="297">
        <f>VLOOKUP(D20,CPU!A:K,11,FALSE)</f>
        <v>0.76</v>
      </c>
      <c r="I20" s="298">
        <f t="shared" si="4"/>
        <v>0.92385600000000001</v>
      </c>
      <c r="J20" s="298">
        <f t="shared" si="5"/>
        <v>71839.039999999994</v>
      </c>
      <c r="K20" s="299">
        <f t="shared" ref="K20:K30" si="6">J20/$J$52</f>
        <v>7.7253459157499982E-2</v>
      </c>
      <c r="L20" s="302" t="s">
        <v>42</v>
      </c>
      <c r="O20" s="271" t="s">
        <v>41</v>
      </c>
      <c r="P20" s="271">
        <v>77760</v>
      </c>
      <c r="Q20" s="271">
        <v>0.92</v>
      </c>
      <c r="R20" s="271">
        <v>1.118352</v>
      </c>
      <c r="S20" s="271">
        <v>86963.05</v>
      </c>
      <c r="T20" s="271">
        <v>7.8913539148281642E-2</v>
      </c>
    </row>
    <row r="21" spans="2:20">
      <c r="B21" s="288">
        <v>4</v>
      </c>
      <c r="C21" s="310"/>
      <c r="D21" s="310"/>
      <c r="E21" s="322" t="s">
        <v>43</v>
      </c>
      <c r="F21" s="290"/>
      <c r="G21" s="290"/>
      <c r="H21" s="290"/>
      <c r="I21" s="303"/>
      <c r="J21" s="290">
        <f>J22+J23+J24</f>
        <v>196156.99</v>
      </c>
      <c r="K21" s="291">
        <f t="shared" si="6"/>
        <v>0.21094109853671669</v>
      </c>
      <c r="S21" s="271">
        <v>235559.94</v>
      </c>
      <c r="T21" s="271">
        <v>0.21375594056276631</v>
      </c>
    </row>
    <row r="22" spans="2:20">
      <c r="B22" s="308" t="s">
        <v>44</v>
      </c>
      <c r="C22" s="293" t="s">
        <v>32</v>
      </c>
      <c r="D22" s="293">
        <v>5502985</v>
      </c>
      <c r="E22" s="294" t="s">
        <v>45</v>
      </c>
      <c r="F22" s="309" t="s">
        <v>17</v>
      </c>
      <c r="G22" s="296">
        <f>'MEMÓRIA DE CALCULO'!G22</f>
        <v>4800</v>
      </c>
      <c r="H22" s="297">
        <f>VLOOKUP(D22,CPU!A:K,11,FALSE)</f>
        <v>0.39</v>
      </c>
      <c r="I22" s="298">
        <f t="shared" ref="I22:I24" si="7">H22+(H22*$G$7)</f>
        <v>0.47408400000000001</v>
      </c>
      <c r="J22" s="298">
        <f t="shared" ref="J22:J24" si="8">ROUND(G22*I22,2)</f>
        <v>2275.6</v>
      </c>
      <c r="K22" s="299">
        <f t="shared" si="6"/>
        <v>2.4471091437024625E-3</v>
      </c>
      <c r="O22" s="271" t="s">
        <v>17</v>
      </c>
      <c r="P22" s="271">
        <v>4800</v>
      </c>
      <c r="Q22" s="271">
        <v>0.48</v>
      </c>
      <c r="R22" s="271">
        <v>0.58348800000000001</v>
      </c>
      <c r="S22" s="271">
        <v>2800.74</v>
      </c>
      <c r="T22" s="271">
        <v>2.5414967119271725E-3</v>
      </c>
    </row>
    <row r="23" spans="2:20">
      <c r="B23" s="308" t="s">
        <v>46</v>
      </c>
      <c r="C23" s="293" t="s">
        <v>32</v>
      </c>
      <c r="D23" s="293">
        <v>4015612</v>
      </c>
      <c r="E23" s="294" t="s">
        <v>47</v>
      </c>
      <c r="F23" s="309" t="s">
        <v>37</v>
      </c>
      <c r="G23" s="296">
        <f>'MEMÓRIA DE CALCULO'!G23</f>
        <v>7200</v>
      </c>
      <c r="H23" s="297">
        <f>VLOOKUP(D23,CPU!A:K,11,FALSE)</f>
        <v>9.84</v>
      </c>
      <c r="I23" s="298">
        <f t="shared" si="7"/>
        <v>11.961504</v>
      </c>
      <c r="J23" s="298">
        <f t="shared" si="8"/>
        <v>86122.83</v>
      </c>
      <c r="K23" s="299">
        <f t="shared" si="6"/>
        <v>9.2613800656764264E-2</v>
      </c>
      <c r="L23" s="302" t="s">
        <v>48</v>
      </c>
      <c r="O23" s="271" t="s">
        <v>37</v>
      </c>
      <c r="P23" s="271">
        <v>7200</v>
      </c>
      <c r="Q23" s="271">
        <v>11.69</v>
      </c>
      <c r="R23" s="271">
        <v>14.210363999999998</v>
      </c>
      <c r="S23" s="271">
        <v>102314.62</v>
      </c>
      <c r="T23" s="271">
        <v>9.2844130591228799E-2</v>
      </c>
    </row>
    <row r="24" spans="2:20" ht="20">
      <c r="B24" s="308" t="s">
        <v>49</v>
      </c>
      <c r="C24" s="293" t="s">
        <v>32</v>
      </c>
      <c r="D24" s="360">
        <v>5914374</v>
      </c>
      <c r="E24" s="294" t="s">
        <v>40</v>
      </c>
      <c r="F24" s="309" t="s">
        <v>41</v>
      </c>
      <c r="G24" s="296">
        <f>'MEMÓRIA DE CALCULO'!G24</f>
        <v>116640</v>
      </c>
      <c r="H24" s="297">
        <f>VLOOKUP(D24,CPU!A:K,11,FALSE)</f>
        <v>0.76</v>
      </c>
      <c r="I24" s="298">
        <f t="shared" si="7"/>
        <v>0.92385600000000001</v>
      </c>
      <c r="J24" s="298">
        <f t="shared" si="8"/>
        <v>107758.56</v>
      </c>
      <c r="K24" s="299">
        <f t="shared" si="6"/>
        <v>0.11588018873624997</v>
      </c>
      <c r="L24" s="302" t="s">
        <v>42</v>
      </c>
      <c r="O24" s="271" t="s">
        <v>41</v>
      </c>
      <c r="P24" s="271">
        <v>116640</v>
      </c>
      <c r="Q24" s="271">
        <v>0.92</v>
      </c>
      <c r="R24" s="271">
        <v>1.118352</v>
      </c>
      <c r="S24" s="271">
        <v>130444.58</v>
      </c>
      <c r="T24" s="271">
        <v>0.11837031325961032</v>
      </c>
    </row>
    <row r="25" spans="2:20">
      <c r="B25" s="288">
        <v>5</v>
      </c>
      <c r="C25" s="310"/>
      <c r="D25" s="310"/>
      <c r="E25" s="322" t="s">
        <v>50</v>
      </c>
      <c r="F25" s="290"/>
      <c r="G25" s="310"/>
      <c r="H25" s="310"/>
      <c r="I25" s="303"/>
      <c r="J25" s="290">
        <f>SUM(J26:J33)</f>
        <v>402454.72</v>
      </c>
      <c r="K25" s="291">
        <f t="shared" si="6"/>
        <v>0.43278723204351133</v>
      </c>
      <c r="S25" s="271">
        <v>475689.94999999995</v>
      </c>
      <c r="T25" s="271">
        <v>0.43165893436084785</v>
      </c>
    </row>
    <row r="26" spans="2:20" ht="20">
      <c r="B26" s="308" t="s">
        <v>51</v>
      </c>
      <c r="C26" s="293" t="s">
        <v>32</v>
      </c>
      <c r="D26" s="293">
        <v>2003933</v>
      </c>
      <c r="E26" s="294" t="s">
        <v>239</v>
      </c>
      <c r="F26" s="309" t="s">
        <v>53</v>
      </c>
      <c r="G26" s="296">
        <f>'MEMÓRIA DE CALCULO'!G26</f>
        <v>16000</v>
      </c>
      <c r="H26" s="297">
        <f>VLOOKUP(D26,CPU!A:K,11,FALSE)</f>
        <v>6.23</v>
      </c>
      <c r="I26" s="298">
        <f>H26+(H26*$G$7)</f>
        <v>7.573188</v>
      </c>
      <c r="J26" s="298">
        <f>ROUND(G26*I26,2)</f>
        <v>121171.01</v>
      </c>
      <c r="K26" s="299">
        <f t="shared" si="6"/>
        <v>0.13030351842268523</v>
      </c>
      <c r="O26" s="271" t="s">
        <v>53</v>
      </c>
      <c r="P26" s="271">
        <v>16000</v>
      </c>
      <c r="Q26" s="271">
        <v>7.26</v>
      </c>
      <c r="R26" s="271">
        <v>8.8252559999999995</v>
      </c>
      <c r="S26" s="271">
        <v>141204.1</v>
      </c>
      <c r="T26" s="271">
        <v>0.12813390598935842</v>
      </c>
    </row>
    <row r="27" spans="2:20">
      <c r="B27" s="308" t="s">
        <v>213</v>
      </c>
      <c r="C27" s="293" t="s">
        <v>32</v>
      </c>
      <c r="D27" s="311">
        <v>4915740</v>
      </c>
      <c r="E27" s="312" t="s">
        <v>214</v>
      </c>
      <c r="F27" s="313" t="s">
        <v>215</v>
      </c>
      <c r="G27" s="296">
        <f>'MEMÓRIA DE CALCULO'!G27</f>
        <v>4</v>
      </c>
      <c r="H27" s="297">
        <f>VLOOKUP(D27,CPU!A:K,11,FALSE)</f>
        <v>1501.41</v>
      </c>
      <c r="I27" s="298">
        <f>H27+(H27*$G$7)</f>
        <v>1825.113996</v>
      </c>
      <c r="J27" s="298">
        <f>ROUND(G27*I27,2)</f>
        <v>7300.46</v>
      </c>
      <c r="K27" s="299">
        <f t="shared" si="6"/>
        <v>7.8506865966048878E-3</v>
      </c>
      <c r="O27" s="271" t="s">
        <v>215</v>
      </c>
      <c r="P27" s="271">
        <v>4</v>
      </c>
      <c r="Q27" s="271">
        <v>1816.58</v>
      </c>
      <c r="R27" s="271">
        <v>2208.2346479999997</v>
      </c>
      <c r="S27" s="271">
        <v>8832.94</v>
      </c>
      <c r="T27" s="271">
        <v>8.0153416477966553E-3</v>
      </c>
    </row>
    <row r="28" spans="2:20" ht="21">
      <c r="B28" s="308" t="s">
        <v>216</v>
      </c>
      <c r="C28" s="293" t="s">
        <v>32</v>
      </c>
      <c r="D28" s="361">
        <v>1107892</v>
      </c>
      <c r="E28" s="312" t="s">
        <v>217</v>
      </c>
      <c r="F28" s="313" t="s">
        <v>37</v>
      </c>
      <c r="G28" s="296">
        <v>15</v>
      </c>
      <c r="H28" s="297">
        <f>VLOOKUP(D28,CPU!A:K,11,FALSE)</f>
        <v>359.95</v>
      </c>
      <c r="I28" s="298">
        <f>H28+(H28*$G$7)</f>
        <v>437.55521999999996</v>
      </c>
      <c r="J28" s="298">
        <f>ROUND(G28*I28,2)</f>
        <v>6563.33</v>
      </c>
      <c r="K28" s="299">
        <f t="shared" si="6"/>
        <v>7.0580000246689596E-3</v>
      </c>
      <c r="O28" s="271" t="s">
        <v>37</v>
      </c>
      <c r="P28" s="271">
        <v>15</v>
      </c>
      <c r="Q28" s="271">
        <v>428.38</v>
      </c>
      <c r="R28" s="271">
        <v>520.73872800000004</v>
      </c>
      <c r="S28" s="271">
        <v>7811.08</v>
      </c>
      <c r="T28" s="271">
        <v>7.0880674880924683E-3</v>
      </c>
    </row>
    <row r="29" spans="2:20" ht="21">
      <c r="B29" s="308" t="s">
        <v>218</v>
      </c>
      <c r="C29" s="293" t="s">
        <v>32</v>
      </c>
      <c r="D29" s="362">
        <v>804047</v>
      </c>
      <c r="E29" s="312" t="s">
        <v>219</v>
      </c>
      <c r="F29" s="313" t="s">
        <v>99</v>
      </c>
      <c r="G29" s="296">
        <f>'MEMÓRIA DE CALCULO'!G29</f>
        <v>15</v>
      </c>
      <c r="H29" s="297">
        <f>VLOOKUP(D29,CPU!A:K,11,FALSE)</f>
        <v>871.89</v>
      </c>
      <c r="I29" s="298">
        <f>H29+(H29*$G$7)</f>
        <v>1059.8694840000001</v>
      </c>
      <c r="J29" s="298">
        <f>ROUND(G29*I29,2)</f>
        <v>15898.04</v>
      </c>
      <c r="K29" s="299">
        <f t="shared" si="6"/>
        <v>1.7096255515445379E-2</v>
      </c>
      <c r="O29" s="271" t="s">
        <v>99</v>
      </c>
      <c r="P29" s="271">
        <v>15</v>
      </c>
      <c r="Q29" s="271">
        <v>1037.9100000000001</v>
      </c>
      <c r="R29" s="271">
        <v>1261.6833960000001</v>
      </c>
      <c r="S29" s="271">
        <v>18925.25</v>
      </c>
      <c r="T29" s="271">
        <v>1.7173482953576458E-2</v>
      </c>
    </row>
    <row r="30" spans="2:20" ht="21">
      <c r="B30" s="308" t="s">
        <v>221</v>
      </c>
      <c r="C30" s="293" t="s">
        <v>32</v>
      </c>
      <c r="D30" s="362">
        <v>804141</v>
      </c>
      <c r="E30" s="312" t="s">
        <v>220</v>
      </c>
      <c r="F30" s="309" t="s">
        <v>225</v>
      </c>
      <c r="G30" s="296">
        <f>'MEMÓRIA DE CALCULO'!G30</f>
        <v>4</v>
      </c>
      <c r="H30" s="297">
        <f>VLOOKUP(D30,CPU!A:K,11,FALSE)</f>
        <v>2145.29</v>
      </c>
      <c r="I30" s="298">
        <f>H30+(H30*$G$7)</f>
        <v>2607.8145239999999</v>
      </c>
      <c r="J30" s="298">
        <f>ROUND(G30*I30,2)</f>
        <v>10431.26</v>
      </c>
      <c r="K30" s="299">
        <f t="shared" si="6"/>
        <v>1.1217451101396445E-2</v>
      </c>
      <c r="O30" s="271" t="s">
        <v>225</v>
      </c>
      <c r="P30" s="271">
        <v>4</v>
      </c>
      <c r="Q30" s="271">
        <v>2553.38</v>
      </c>
      <c r="R30" s="271">
        <v>3103.8887279999999</v>
      </c>
      <c r="S30" s="271">
        <v>12415.55</v>
      </c>
      <c r="T30" s="271">
        <v>1.1266336575964712E-2</v>
      </c>
    </row>
    <row r="31" spans="2:20" ht="21">
      <c r="B31" s="308" t="s">
        <v>222</v>
      </c>
      <c r="C31" s="293" t="s">
        <v>32</v>
      </c>
      <c r="D31" s="314">
        <v>6817857</v>
      </c>
      <c r="E31" s="312" t="s">
        <v>224</v>
      </c>
      <c r="F31" s="309" t="s">
        <v>99</v>
      </c>
      <c r="G31" s="296">
        <f>'MEMÓRIA DE CALCULO'!G31</f>
        <v>30</v>
      </c>
      <c r="H31" s="297">
        <f>VLOOKUP(D31,CPU!A:K,11,FALSE)</f>
        <v>2667.84</v>
      </c>
      <c r="I31" s="298">
        <f t="shared" ref="I31:I32" si="9">H31+(H31*$G$7)</f>
        <v>3243.026304</v>
      </c>
      <c r="J31" s="298">
        <f t="shared" ref="J31:J33" si="10">ROUND(G31*I31,2)</f>
        <v>97290.79</v>
      </c>
      <c r="K31" s="299">
        <f t="shared" ref="K31:K33" si="11">J31/$J$52</f>
        <v>0.10462347592153107</v>
      </c>
      <c r="O31" s="271" t="s">
        <v>99</v>
      </c>
      <c r="P31" s="271">
        <v>30</v>
      </c>
      <c r="Q31" s="271">
        <v>3173.97</v>
      </c>
      <c r="R31" s="271">
        <v>3858.277932</v>
      </c>
      <c r="S31" s="271">
        <v>115748.34</v>
      </c>
      <c r="T31" s="271">
        <v>0.10503439288224842</v>
      </c>
    </row>
    <row r="32" spans="2:20" ht="21">
      <c r="B32" s="308" t="s">
        <v>223</v>
      </c>
      <c r="C32" s="293" t="s">
        <v>32</v>
      </c>
      <c r="D32" s="362">
        <v>705247</v>
      </c>
      <c r="E32" s="312" t="s">
        <v>245</v>
      </c>
      <c r="F32" s="309" t="s">
        <v>225</v>
      </c>
      <c r="G32" s="296">
        <f>'MEMÓRIA DE CALCULO'!G32</f>
        <v>4</v>
      </c>
      <c r="H32" s="297">
        <f>VLOOKUP(D32,CPU!A:K,11,FALSE)</f>
        <v>29077.56</v>
      </c>
      <c r="I32" s="298">
        <f t="shared" si="9"/>
        <v>35346.681936000001</v>
      </c>
      <c r="J32" s="298">
        <f t="shared" si="10"/>
        <v>141386.73000000001</v>
      </c>
      <c r="K32" s="299">
        <f t="shared" si="11"/>
        <v>0.15204287211337289</v>
      </c>
      <c r="O32" s="271" t="s">
        <v>225</v>
      </c>
      <c r="P32" s="271">
        <v>4</v>
      </c>
      <c r="Q32" s="271">
        <v>34620.68</v>
      </c>
      <c r="R32" s="271">
        <v>42084.898608000003</v>
      </c>
      <c r="S32" s="271">
        <v>168339.59</v>
      </c>
      <c r="T32" s="271">
        <v>0.15275766921319664</v>
      </c>
    </row>
    <row r="33" spans="2:20" ht="21">
      <c r="B33" s="308" t="s">
        <v>226</v>
      </c>
      <c r="C33" s="293" t="s">
        <v>32</v>
      </c>
      <c r="D33" s="362">
        <v>1505860</v>
      </c>
      <c r="E33" s="312" t="s">
        <v>227</v>
      </c>
      <c r="F33" s="309" t="s">
        <v>37</v>
      </c>
      <c r="G33" s="296">
        <f>'MEMÓRIA DE CALCULO'!G33</f>
        <v>10</v>
      </c>
      <c r="H33" s="297">
        <f>VLOOKUP(D33,CPU!A:K,11,FALSE)</f>
        <v>131.22999999999999</v>
      </c>
      <c r="I33" s="298">
        <v>241.31</v>
      </c>
      <c r="J33" s="298">
        <f t="shared" si="10"/>
        <v>2413.1</v>
      </c>
      <c r="K33" s="299">
        <f t="shared" si="11"/>
        <v>2.5949723478064742E-3</v>
      </c>
      <c r="O33" s="271" t="s">
        <v>37</v>
      </c>
      <c r="P33" s="271">
        <v>10</v>
      </c>
      <c r="Q33" s="271">
        <v>3186.33</v>
      </c>
      <c r="R33" s="271">
        <v>241.31</v>
      </c>
      <c r="S33" s="271">
        <v>2413.1</v>
      </c>
      <c r="T33" s="271">
        <v>2.1897376106141449E-3</v>
      </c>
    </row>
    <row r="34" spans="2:20">
      <c r="B34" s="376" t="s">
        <v>243</v>
      </c>
      <c r="C34" s="377"/>
      <c r="D34" s="377"/>
      <c r="E34" s="377"/>
      <c r="F34" s="377"/>
      <c r="G34" s="377"/>
      <c r="H34" s="377"/>
      <c r="I34" s="377"/>
      <c r="J34" s="377"/>
      <c r="K34" s="378"/>
    </row>
    <row r="35" spans="2:20">
      <c r="B35" s="288">
        <v>3</v>
      </c>
      <c r="C35" s="306"/>
      <c r="D35" s="306"/>
      <c r="E35" s="321" t="s">
        <v>30</v>
      </c>
      <c r="F35" s="289"/>
      <c r="G35" s="307"/>
      <c r="H35" s="289"/>
      <c r="I35" s="303"/>
      <c r="J35" s="290">
        <f>SUM(J36:J38)</f>
        <v>58939.58</v>
      </c>
      <c r="K35" s="291">
        <f t="shared" ref="K35:K36" si="12">J35/$J$52</f>
        <v>6.3381782889779748E-2</v>
      </c>
      <c r="S35" s="271">
        <v>70808.100000000006</v>
      </c>
      <c r="T35" s="271">
        <v>6.4253930506869769E-2</v>
      </c>
    </row>
    <row r="36" spans="2:20">
      <c r="B36" s="308" t="s">
        <v>31</v>
      </c>
      <c r="C36" s="293" t="s">
        <v>32</v>
      </c>
      <c r="D36" s="293">
        <v>4915598</v>
      </c>
      <c r="E36" s="294" t="s">
        <v>33</v>
      </c>
      <c r="F36" s="309" t="s">
        <v>17</v>
      </c>
      <c r="G36" s="296">
        <f>'MEMÓRIA DE CALCULO'!G36</f>
        <v>15000</v>
      </c>
      <c r="H36" s="297">
        <f>VLOOKUP(D36,CPU!A:K,11,FALSE)</f>
        <v>0.08</v>
      </c>
      <c r="I36" s="298">
        <f t="shared" ref="I36:I38" si="13">H36+(H36*$G$7)</f>
        <v>9.7248000000000001E-2</v>
      </c>
      <c r="J36" s="298">
        <f t="shared" ref="J36:J38" si="14">ROUND(G36*I36,2)</f>
        <v>1458.72</v>
      </c>
      <c r="K36" s="299">
        <f t="shared" si="12"/>
        <v>1.5686619133862087E-3</v>
      </c>
      <c r="L36" s="302" t="s">
        <v>55</v>
      </c>
      <c r="O36" s="271" t="s">
        <v>17</v>
      </c>
      <c r="P36" s="271">
        <v>15000</v>
      </c>
      <c r="Q36" s="271">
        <v>0.1</v>
      </c>
      <c r="R36" s="271">
        <v>0.12156</v>
      </c>
      <c r="S36" s="271">
        <v>1823.4</v>
      </c>
      <c r="T36" s="271">
        <v>1.6546216730321296E-3</v>
      </c>
    </row>
    <row r="37" spans="2:20">
      <c r="B37" s="308" t="s">
        <v>35</v>
      </c>
      <c r="C37" s="293" t="s">
        <v>32</v>
      </c>
      <c r="D37" s="293">
        <v>4915734</v>
      </c>
      <c r="E37" s="294" t="s">
        <v>36</v>
      </c>
      <c r="F37" s="309" t="s">
        <v>37</v>
      </c>
      <c r="G37" s="296">
        <f>'MEMÓRIA DE CALCULO'!G37</f>
        <v>2250</v>
      </c>
      <c r="H37" s="297">
        <f>VLOOKUP(D37,CPU!A:K,11,FALSE)</f>
        <v>9.73</v>
      </c>
      <c r="I37" s="298">
        <f t="shared" si="13"/>
        <v>11.827788</v>
      </c>
      <c r="J37" s="298">
        <f t="shared" si="14"/>
        <v>26612.52</v>
      </c>
      <c r="K37" s="299"/>
      <c r="L37" s="302" t="s">
        <v>38</v>
      </c>
      <c r="O37" s="271" t="s">
        <v>37</v>
      </c>
      <c r="P37" s="271">
        <v>2250</v>
      </c>
      <c r="Q37" s="271">
        <v>11.56</v>
      </c>
      <c r="R37" s="271">
        <v>14.052336</v>
      </c>
      <c r="S37" s="271">
        <v>31617.759999999998</v>
      </c>
    </row>
    <row r="38" spans="2:20" ht="20">
      <c r="B38" s="308" t="s">
        <v>39</v>
      </c>
      <c r="C38" s="293" t="s">
        <v>32</v>
      </c>
      <c r="D38" s="293">
        <v>5914374</v>
      </c>
      <c r="E38" s="294" t="s">
        <v>40</v>
      </c>
      <c r="F38" s="309" t="s">
        <v>41</v>
      </c>
      <c r="G38" s="296">
        <f>'MEMÓRIA DE CALCULO'!G38</f>
        <v>33412.5</v>
      </c>
      <c r="H38" s="297">
        <f>VLOOKUP(D38,CPU!A:K,11,FALSE)</f>
        <v>0.76</v>
      </c>
      <c r="I38" s="298">
        <f t="shared" si="13"/>
        <v>0.92385600000000001</v>
      </c>
      <c r="J38" s="298">
        <f t="shared" si="14"/>
        <v>30868.34</v>
      </c>
      <c r="K38" s="299">
        <f t="shared" ref="K38:K44" si="15">J38/$J$52</f>
        <v>3.319484842016017E-2</v>
      </c>
      <c r="L38" s="302" t="s">
        <v>56</v>
      </c>
      <c r="O38" s="271" t="s">
        <v>41</v>
      </c>
      <c r="P38" s="271">
        <v>33412.5</v>
      </c>
      <c r="Q38" s="271">
        <v>0.92</v>
      </c>
      <c r="R38" s="271">
        <v>1.118352</v>
      </c>
      <c r="S38" s="271">
        <v>37366.94</v>
      </c>
      <c r="T38" s="271">
        <v>3.3908165393710214E-2</v>
      </c>
    </row>
    <row r="39" spans="2:20">
      <c r="B39" s="288">
        <v>4</v>
      </c>
      <c r="C39" s="310"/>
      <c r="D39" s="310"/>
      <c r="E39" s="322" t="s">
        <v>43</v>
      </c>
      <c r="F39" s="290"/>
      <c r="G39" s="290"/>
      <c r="H39" s="290"/>
      <c r="I39" s="303"/>
      <c r="J39" s="290">
        <f>J40+J41+J42</f>
        <v>39232.28</v>
      </c>
      <c r="K39" s="291">
        <f t="shared" si="15"/>
        <v>4.2189168182587118E-2</v>
      </c>
      <c r="S39" s="271">
        <v>47102.07</v>
      </c>
      <c r="T39" s="271">
        <v>4.2742188146691062E-2</v>
      </c>
    </row>
    <row r="40" spans="2:20">
      <c r="B40" s="308" t="s">
        <v>44</v>
      </c>
      <c r="C40" s="293" t="s">
        <v>32</v>
      </c>
      <c r="D40" s="293">
        <v>5502985</v>
      </c>
      <c r="E40" s="294" t="s">
        <v>45</v>
      </c>
      <c r="F40" s="309" t="s">
        <v>17</v>
      </c>
      <c r="G40" s="296">
        <f>'MEMÓRIA DE CALCULO'!G40</f>
        <v>1500</v>
      </c>
      <c r="H40" s="297">
        <f>VLOOKUP(D40,CPU!A:K,11,FALSE)</f>
        <v>0.39</v>
      </c>
      <c r="I40" s="298">
        <f t="shared" ref="I40:I42" si="16">H40+(H40*$G$7)</f>
        <v>0.47408400000000001</v>
      </c>
      <c r="J40" s="298">
        <f t="shared" ref="J40:J42" si="17">ROUND(G40*I40,2)</f>
        <v>711.13</v>
      </c>
      <c r="K40" s="299">
        <f t="shared" si="15"/>
        <v>7.6472698425080518E-4</v>
      </c>
      <c r="O40" s="271" t="s">
        <v>17</v>
      </c>
      <c r="P40" s="271">
        <v>1500</v>
      </c>
      <c r="Q40" s="271">
        <v>0.48</v>
      </c>
      <c r="R40" s="271">
        <v>0.58348800000000001</v>
      </c>
      <c r="S40" s="271">
        <v>875.23</v>
      </c>
      <c r="T40" s="271">
        <v>7.9421658818027362E-4</v>
      </c>
    </row>
    <row r="41" spans="2:20">
      <c r="B41" s="308" t="s">
        <v>46</v>
      </c>
      <c r="C41" s="293" t="s">
        <v>32</v>
      </c>
      <c r="D41" s="293">
        <v>4015612</v>
      </c>
      <c r="E41" s="294" t="s">
        <v>47</v>
      </c>
      <c r="F41" s="309" t="s">
        <v>37</v>
      </c>
      <c r="G41" s="296">
        <f>'MEMÓRIA DE CALCULO'!G41</f>
        <v>1500</v>
      </c>
      <c r="H41" s="297">
        <f>VLOOKUP(D41,CPU!A:K,11,FALSE)</f>
        <v>9.84</v>
      </c>
      <c r="I41" s="298">
        <f t="shared" si="16"/>
        <v>11.961504</v>
      </c>
      <c r="J41" s="298">
        <f t="shared" si="17"/>
        <v>17942.259999999998</v>
      </c>
      <c r="K41" s="299">
        <f t="shared" si="15"/>
        <v>1.9294545836125394E-2</v>
      </c>
      <c r="L41" s="302" t="s">
        <v>48</v>
      </c>
      <c r="O41" s="271" t="s">
        <v>37</v>
      </c>
      <c r="P41" s="271">
        <v>1500</v>
      </c>
      <c r="Q41" s="271">
        <v>11.69</v>
      </c>
      <c r="R41" s="271">
        <v>14.210363999999998</v>
      </c>
      <c r="S41" s="271">
        <v>21315.55</v>
      </c>
      <c r="T41" s="271">
        <v>1.9342530987495891E-2</v>
      </c>
    </row>
    <row r="42" spans="2:20" ht="20">
      <c r="B42" s="308" t="s">
        <v>49</v>
      </c>
      <c r="C42" s="293" t="s">
        <v>32</v>
      </c>
      <c r="D42" s="360">
        <v>5914374</v>
      </c>
      <c r="E42" s="294" t="s">
        <v>40</v>
      </c>
      <c r="F42" s="309" t="s">
        <v>41</v>
      </c>
      <c r="G42" s="296">
        <f>'MEMÓRIA DE CALCULO'!G42</f>
        <v>22275</v>
      </c>
      <c r="H42" s="297">
        <f>VLOOKUP(D42,CPU!A:K,11,FALSE)</f>
        <v>0.76</v>
      </c>
      <c r="I42" s="298">
        <f t="shared" si="16"/>
        <v>0.92385600000000001</v>
      </c>
      <c r="J42" s="298">
        <f t="shared" si="17"/>
        <v>20578.89</v>
      </c>
      <c r="K42" s="299">
        <f t="shared" si="15"/>
        <v>2.2129895362210921E-2</v>
      </c>
      <c r="L42" s="302" t="s">
        <v>56</v>
      </c>
      <c r="O42" s="271" t="s">
        <v>41</v>
      </c>
      <c r="P42" s="271">
        <v>22275</v>
      </c>
      <c r="Q42" s="271">
        <v>0.92</v>
      </c>
      <c r="R42" s="271">
        <v>1.118352</v>
      </c>
      <c r="S42" s="271">
        <v>24911.29</v>
      </c>
      <c r="T42" s="271">
        <v>2.2605440571014896E-2</v>
      </c>
    </row>
    <row r="43" spans="2:20">
      <c r="B43" s="288">
        <v>5</v>
      </c>
      <c r="C43" s="310"/>
      <c r="D43" s="310"/>
      <c r="E43" s="322" t="s">
        <v>50</v>
      </c>
      <c r="F43" s="290"/>
      <c r="G43" s="310"/>
      <c r="H43" s="290"/>
      <c r="I43" s="303"/>
      <c r="J43" s="290">
        <f>SUM(J44:J51)</f>
        <v>264258.51</v>
      </c>
      <c r="K43" s="291">
        <f t="shared" si="15"/>
        <v>0.28417534545710527</v>
      </c>
      <c r="S43" s="271">
        <v>313360.44999999995</v>
      </c>
      <c r="T43" s="271">
        <v>0.28435504663875227</v>
      </c>
    </row>
    <row r="44" spans="2:20" ht="20">
      <c r="B44" s="308" t="s">
        <v>51</v>
      </c>
      <c r="C44" s="293" t="s">
        <v>32</v>
      </c>
      <c r="D44" s="293">
        <v>2003933</v>
      </c>
      <c r="E44" s="294" t="s">
        <v>239</v>
      </c>
      <c r="F44" s="309" t="s">
        <v>53</v>
      </c>
      <c r="G44" s="296">
        <f>'MEMÓRIA DE CALCULO'!G44</f>
        <v>5000</v>
      </c>
      <c r="H44" s="297">
        <f>VLOOKUP(D44,CPU!A:K,11,FALSE)</f>
        <v>6.23</v>
      </c>
      <c r="I44" s="298">
        <f>H44+(H44*$G$7)</f>
        <v>7.573188</v>
      </c>
      <c r="J44" s="298">
        <f>ROUND(G44*I44,2)</f>
        <v>37865.94</v>
      </c>
      <c r="K44" s="315">
        <f t="shared" si="15"/>
        <v>4.0719848834983668E-2</v>
      </c>
      <c r="O44" s="271" t="s">
        <v>53</v>
      </c>
      <c r="P44" s="271">
        <v>5000</v>
      </c>
      <c r="Q44" s="271">
        <v>7.26</v>
      </c>
      <c r="R44" s="271">
        <v>8.8252559999999995</v>
      </c>
      <c r="S44" s="271">
        <v>44126.28</v>
      </c>
      <c r="T44" s="271">
        <v>4.0041844487377534E-2</v>
      </c>
    </row>
    <row r="45" spans="2:20">
      <c r="B45" s="308" t="s">
        <v>213</v>
      </c>
      <c r="C45" s="293" t="s">
        <v>32</v>
      </c>
      <c r="D45" s="311">
        <v>4915740</v>
      </c>
      <c r="E45" s="312" t="s">
        <v>214</v>
      </c>
      <c r="F45" s="313" t="s">
        <v>215</v>
      </c>
      <c r="G45" s="296">
        <f>'MEMÓRIA DE CALCULO'!G45</f>
        <v>3</v>
      </c>
      <c r="H45" s="297">
        <f>VLOOKUP(D45,CPU!A:K,11,FALSE)</f>
        <v>1501.41</v>
      </c>
      <c r="I45" s="298">
        <f>H45+(H45*$G$7)</f>
        <v>1825.113996</v>
      </c>
      <c r="J45" s="298">
        <f>ROUND(G45*I45,2)</f>
        <v>5475.34</v>
      </c>
      <c r="K45" s="299">
        <f>J45/$J$52</f>
        <v>5.8880095706098801E-3</v>
      </c>
      <c r="O45" s="271" t="s">
        <v>215</v>
      </c>
      <c r="P45" s="271">
        <v>3</v>
      </c>
      <c r="Q45" s="271">
        <v>1816.58</v>
      </c>
      <c r="R45" s="271">
        <v>2208.2346479999997</v>
      </c>
      <c r="S45" s="271">
        <v>6624.7</v>
      </c>
      <c r="T45" s="271">
        <v>6.0115016986596187E-3</v>
      </c>
    </row>
    <row r="46" spans="2:20" ht="21">
      <c r="B46" s="308" t="s">
        <v>216</v>
      </c>
      <c r="C46" s="293" t="s">
        <v>32</v>
      </c>
      <c r="D46" s="361">
        <v>1107892</v>
      </c>
      <c r="E46" s="312" t="s">
        <v>217</v>
      </c>
      <c r="F46" s="313" t="s">
        <v>37</v>
      </c>
      <c r="G46" s="296">
        <f>'MEMÓRIA DE CALCULO'!G46</f>
        <v>6</v>
      </c>
      <c r="H46" s="297">
        <f>VLOOKUP(D46,CPU!A:K,11,FALSE)</f>
        <v>359.95</v>
      </c>
      <c r="I46" s="298">
        <f>H46+(H46*$G$7)</f>
        <v>437.55521999999996</v>
      </c>
      <c r="J46" s="298">
        <f>ROUND(G46*I46,2)</f>
        <v>2625.33</v>
      </c>
      <c r="K46" s="299">
        <f>J46/$J$52</f>
        <v>2.8231978591300695E-3</v>
      </c>
      <c r="O46" s="271" t="s">
        <v>37</v>
      </c>
      <c r="P46" s="271">
        <v>6</v>
      </c>
      <c r="Q46" s="271">
        <v>428.38</v>
      </c>
      <c r="R46" s="271">
        <v>520.73872800000004</v>
      </c>
      <c r="S46" s="271">
        <v>3124.43</v>
      </c>
      <c r="T46" s="271">
        <v>2.8352251803618386E-3</v>
      </c>
    </row>
    <row r="47" spans="2:20" ht="21">
      <c r="B47" s="308" t="s">
        <v>218</v>
      </c>
      <c r="C47" s="293" t="s">
        <v>32</v>
      </c>
      <c r="D47" s="362">
        <v>804047</v>
      </c>
      <c r="E47" s="312" t="s">
        <v>219</v>
      </c>
      <c r="F47" s="313" t="s">
        <v>99</v>
      </c>
      <c r="G47" s="296">
        <f>'MEMÓRIA DE CALCULO'!G47</f>
        <v>15</v>
      </c>
      <c r="H47" s="297">
        <f>VLOOKUP(D47,CPU!A:K,11,FALSE)</f>
        <v>871.89</v>
      </c>
      <c r="I47" s="298">
        <f>H47+(H47*$G$7)</f>
        <v>1059.8694840000001</v>
      </c>
      <c r="J47" s="298">
        <f>ROUND(G47*I47,2)</f>
        <v>15898.04</v>
      </c>
      <c r="K47" s="299">
        <f>J47/$J$52</f>
        <v>1.7096255515445379E-2</v>
      </c>
      <c r="O47" s="271" t="s">
        <v>99</v>
      </c>
      <c r="P47" s="271">
        <v>15</v>
      </c>
      <c r="Q47" s="271">
        <v>1037.9100000000001</v>
      </c>
      <c r="R47" s="271">
        <v>1261.6833960000001</v>
      </c>
      <c r="S47" s="271">
        <v>18925.25</v>
      </c>
      <c r="T47" s="271">
        <v>1.7173482953576458E-2</v>
      </c>
    </row>
    <row r="48" spans="2:20" ht="21">
      <c r="B48" s="308" t="s">
        <v>221</v>
      </c>
      <c r="C48" s="293" t="s">
        <v>32</v>
      </c>
      <c r="D48" s="362">
        <v>804141</v>
      </c>
      <c r="E48" s="312" t="s">
        <v>220</v>
      </c>
      <c r="F48" s="309" t="s">
        <v>225</v>
      </c>
      <c r="G48" s="296">
        <f>'MEMÓRIA DE CALCULO'!G48</f>
        <v>4</v>
      </c>
      <c r="H48" s="297">
        <f>VLOOKUP(D48,CPU!A:K,11,FALSE)</f>
        <v>2145.29</v>
      </c>
      <c r="I48" s="298">
        <f>H48+(H48*$G$7)</f>
        <v>2607.8145239999999</v>
      </c>
      <c r="J48" s="298">
        <f>ROUND(G48*I48,2)</f>
        <v>10431.26</v>
      </c>
      <c r="K48" s="299">
        <f>J48/$J$52</f>
        <v>1.1217451101396445E-2</v>
      </c>
      <c r="O48" s="271" t="s">
        <v>225</v>
      </c>
      <c r="P48" s="271">
        <v>4</v>
      </c>
      <c r="Q48" s="271">
        <v>2553.38</v>
      </c>
      <c r="R48" s="271">
        <v>3103.8887279999999</v>
      </c>
      <c r="S48" s="271">
        <v>12415.55</v>
      </c>
      <c r="T48" s="271">
        <v>1.1266336575964712E-2</v>
      </c>
    </row>
    <row r="49" spans="2:20" ht="21">
      <c r="B49" s="308" t="s">
        <v>222</v>
      </c>
      <c r="C49" s="293" t="s">
        <v>32</v>
      </c>
      <c r="D49" s="314">
        <v>6817857</v>
      </c>
      <c r="E49" s="312" t="s">
        <v>224</v>
      </c>
      <c r="F49" s="309" t="s">
        <v>99</v>
      </c>
      <c r="G49" s="296">
        <f>'MEMÓRIA DE CALCULO'!G49</f>
        <v>15</v>
      </c>
      <c r="H49" s="297">
        <f>VLOOKUP(D49,CPU!A:K,11,FALSE)</f>
        <v>2667.84</v>
      </c>
      <c r="I49" s="298">
        <f t="shared" ref="I49:I50" si="18">H49+(H49*$G$7)</f>
        <v>3243.026304</v>
      </c>
      <c r="J49" s="298">
        <f t="shared" ref="J49:J51" si="19">ROUND(G49*I49,2)</f>
        <v>48645.39</v>
      </c>
      <c r="K49" s="299">
        <f t="shared" ref="K49:K51" si="20">J49/$J$52</f>
        <v>5.2311732583921751E-2</v>
      </c>
      <c r="O49" s="271" t="s">
        <v>99</v>
      </c>
      <c r="P49" s="271">
        <v>15</v>
      </c>
      <c r="Q49" s="271">
        <v>3173.97</v>
      </c>
      <c r="R49" s="271">
        <v>3858.277932</v>
      </c>
      <c r="S49" s="271">
        <v>57874.17</v>
      </c>
      <c r="T49" s="271">
        <v>5.2517196441124209E-2</v>
      </c>
    </row>
    <row r="50" spans="2:20" ht="21">
      <c r="B50" s="308" t="s">
        <v>223</v>
      </c>
      <c r="C50" s="293" t="s">
        <v>32</v>
      </c>
      <c r="D50" s="362">
        <v>705247</v>
      </c>
      <c r="E50" s="312" t="s">
        <v>245</v>
      </c>
      <c r="F50" s="309" t="s">
        <v>225</v>
      </c>
      <c r="G50" s="296">
        <f>'MEMÓRIA DE CALCULO'!G50</f>
        <v>4</v>
      </c>
      <c r="H50" s="297">
        <f>VLOOKUP(D50,CPU!A:K,11,FALSE)</f>
        <v>29077.56</v>
      </c>
      <c r="I50" s="298">
        <f t="shared" si="18"/>
        <v>35346.681936000001</v>
      </c>
      <c r="J50" s="298">
        <f t="shared" ref="J50" si="21">ROUND(G50*I50,2)</f>
        <v>141386.73000000001</v>
      </c>
      <c r="K50" s="299">
        <f t="shared" si="20"/>
        <v>0.15204287211337289</v>
      </c>
      <c r="O50" s="271" t="s">
        <v>225</v>
      </c>
      <c r="P50" s="271">
        <v>4</v>
      </c>
      <c r="Q50" s="271">
        <v>34620.68</v>
      </c>
      <c r="R50" s="271">
        <v>42084.898608000003</v>
      </c>
      <c r="S50" s="271">
        <v>168339.59</v>
      </c>
      <c r="T50" s="271">
        <v>0.15275766921319664</v>
      </c>
    </row>
    <row r="51" spans="2:20" ht="21.5" thickBot="1">
      <c r="B51" s="308" t="s">
        <v>226</v>
      </c>
      <c r="C51" s="293" t="s">
        <v>32</v>
      </c>
      <c r="D51" s="362">
        <v>1505860</v>
      </c>
      <c r="E51" s="312" t="s">
        <v>227</v>
      </c>
      <c r="F51" s="309" t="s">
        <v>37</v>
      </c>
      <c r="G51" s="296">
        <f>'MEMÓRIA DE CALCULO'!G51</f>
        <v>8</v>
      </c>
      <c r="H51" s="297">
        <f>VLOOKUP(D51,CPU!A:K,11,FALSE)</f>
        <v>131.22999999999999</v>
      </c>
      <c r="I51" s="298">
        <v>241.31</v>
      </c>
      <c r="J51" s="298">
        <f t="shared" si="19"/>
        <v>1930.48</v>
      </c>
      <c r="K51" s="299">
        <f t="shared" si="20"/>
        <v>2.0759778782451794E-3</v>
      </c>
      <c r="O51" s="271" t="s">
        <v>37</v>
      </c>
      <c r="P51" s="271">
        <v>8</v>
      </c>
      <c r="Q51" s="271">
        <v>3186.33</v>
      </c>
      <c r="R51" s="271">
        <v>241.31</v>
      </c>
      <c r="S51" s="271">
        <v>1930.48</v>
      </c>
      <c r="T51" s="271">
        <v>1.7517900884913161E-3</v>
      </c>
    </row>
    <row r="52" spans="2:20">
      <c r="B52" s="379" t="s">
        <v>249</v>
      </c>
      <c r="C52" s="380"/>
      <c r="D52" s="380"/>
      <c r="E52" s="380"/>
      <c r="F52" s="380"/>
      <c r="G52" s="380"/>
      <c r="H52" s="381"/>
      <c r="I52" s="316"/>
      <c r="J52" s="316">
        <f>ROUND(J54/(1+$G$7),2)</f>
        <v>929913.57</v>
      </c>
      <c r="K52" s="382"/>
      <c r="S52" s="271">
        <v>1102004.18</v>
      </c>
    </row>
    <row r="53" spans="2:20">
      <c r="B53" s="379" t="s">
        <v>57</v>
      </c>
      <c r="C53" s="380"/>
      <c r="D53" s="380"/>
      <c r="E53" s="380"/>
      <c r="F53" s="380"/>
      <c r="G53" s="380"/>
      <c r="H53" s="381"/>
      <c r="I53" s="317">
        <f>$G$7</f>
        <v>0.21559999999999999</v>
      </c>
      <c r="J53" s="316">
        <f>ROUND(J52*$G$7,2)</f>
        <v>200489.37</v>
      </c>
      <c r="K53" s="383"/>
      <c r="R53" s="271">
        <v>0.21559999999999999</v>
      </c>
      <c r="S53" s="271">
        <v>237592.1</v>
      </c>
    </row>
    <row r="54" spans="2:20" ht="11" thickBot="1">
      <c r="B54" s="385" t="s">
        <v>58</v>
      </c>
      <c r="C54" s="386"/>
      <c r="D54" s="386"/>
      <c r="E54" s="386"/>
      <c r="F54" s="386"/>
      <c r="G54" s="386"/>
      <c r="H54" s="387"/>
      <c r="I54" s="318"/>
      <c r="J54" s="318">
        <f>$J$43+$J$39+$J$35+$J$25+$J$21+$J$17+$J$13+$J$9</f>
        <v>1130402.93</v>
      </c>
      <c r="K54" s="384"/>
      <c r="L54" s="271">
        <v>1340000</v>
      </c>
      <c r="S54" s="271">
        <v>1339596.2799999998</v>
      </c>
    </row>
    <row r="55" spans="2:20">
      <c r="L55" s="319">
        <f>J54-L54</f>
        <v>-209597.07000000007</v>
      </c>
    </row>
    <row r="56" spans="2:20">
      <c r="J56" s="363">
        <v>1130402.95</v>
      </c>
    </row>
    <row r="57" spans="2:20">
      <c r="J57" s="319">
        <f>J54-J56</f>
        <v>-2.0000000018626451E-2</v>
      </c>
    </row>
  </sheetData>
  <mergeCells count="10">
    <mergeCell ref="B34:K34"/>
    <mergeCell ref="B52:H52"/>
    <mergeCell ref="K52:K54"/>
    <mergeCell ref="B53:H53"/>
    <mergeCell ref="B54:H54"/>
    <mergeCell ref="B4:E4"/>
    <mergeCell ref="B1:K1"/>
    <mergeCell ref="B2:K2"/>
    <mergeCell ref="G4:J5"/>
    <mergeCell ref="B16:K16"/>
  </mergeCells>
  <pageMargins left="0.51181102362204722" right="0.51181102362204722" top="1.1417322834645669" bottom="0.78740157480314965" header="0.23622047244094491" footer="0"/>
  <pageSetup paperSize="9" scale="69" orientation="portrait" r:id="rId1"/>
  <headerFooter>
    <oddHeader>&amp;C&amp;G</oddHeader>
    <oddFooter>&amp;CJUNIO BENEVIDES DA SILVA
REGISTRO CREA/PE 1819551580
ENGENHEIRO CIVIL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23"/>
  <sheetViews>
    <sheetView view="pageBreakPreview" topLeftCell="A9" zoomScaleNormal="100" zoomScaleSheetLayoutView="100" workbookViewId="0">
      <selection activeCell="J14" sqref="J14"/>
    </sheetView>
  </sheetViews>
  <sheetFormatPr defaultColWidth="8.90625" defaultRowHeight="10.5"/>
  <cols>
    <col min="1" max="1" width="6.1796875" style="341" bestFit="1" customWidth="1"/>
    <col min="2" max="2" width="13.6328125" style="341" bestFit="1" customWidth="1"/>
    <col min="3" max="3" width="6.54296875" style="341" bestFit="1" customWidth="1"/>
    <col min="4" max="4" width="6.1796875" style="341" bestFit="1" customWidth="1"/>
    <col min="5" max="5" width="50.81640625" style="344" customWidth="1"/>
    <col min="6" max="6" width="12.90625" style="327" bestFit="1" customWidth="1"/>
    <col min="7" max="7" width="6.90625" style="327" bestFit="1" customWidth="1"/>
    <col min="8" max="8" width="8.36328125" style="327" bestFit="1" customWidth="1"/>
    <col min="9" max="9" width="9" style="327" bestFit="1" customWidth="1"/>
    <col min="10" max="10" width="8.36328125" style="327" bestFit="1" customWidth="1"/>
    <col min="11" max="11" width="9.36328125" style="327" bestFit="1" customWidth="1"/>
    <col min="12" max="16384" width="8.90625" style="327"/>
  </cols>
  <sheetData>
    <row r="1" spans="1:13">
      <c r="A1" s="324"/>
      <c r="B1" s="324"/>
      <c r="C1" s="324"/>
      <c r="D1" s="324"/>
      <c r="E1" s="325"/>
      <c r="F1" s="326"/>
      <c r="G1" s="326"/>
      <c r="H1" s="326"/>
      <c r="I1" s="326"/>
      <c r="J1" s="326"/>
      <c r="K1" s="326"/>
    </row>
    <row r="2" spans="1:13">
      <c r="A2" s="328"/>
      <c r="B2" s="329"/>
      <c r="C2" s="329"/>
      <c r="D2" s="329"/>
      <c r="E2" s="330"/>
      <c r="F2" s="331"/>
      <c r="G2" s="331"/>
      <c r="H2" s="331"/>
      <c r="I2" s="331"/>
      <c r="J2" s="331"/>
      <c r="K2" s="332"/>
    </row>
    <row r="3" spans="1:13">
      <c r="A3" s="398" t="s">
        <v>531</v>
      </c>
      <c r="B3" s="399"/>
      <c r="C3" s="399"/>
      <c r="D3" s="399"/>
      <c r="E3" s="399"/>
      <c r="F3" s="326"/>
      <c r="G3" s="326"/>
      <c r="H3" s="326"/>
      <c r="I3" s="326"/>
      <c r="J3" s="326"/>
      <c r="K3" s="333"/>
    </row>
    <row r="4" spans="1:13">
      <c r="A4" s="398"/>
      <c r="B4" s="399"/>
      <c r="C4" s="399"/>
      <c r="D4" s="399"/>
      <c r="E4" s="399"/>
      <c r="F4" s="326"/>
      <c r="G4" s="326"/>
      <c r="H4" s="326"/>
      <c r="I4" s="326"/>
      <c r="J4" s="326"/>
      <c r="K4" s="333"/>
    </row>
    <row r="5" spans="1:13">
      <c r="A5" s="334"/>
      <c r="B5" s="324"/>
      <c r="C5" s="324"/>
      <c r="D5" s="324"/>
      <c r="E5" s="335" t="s">
        <v>530</v>
      </c>
      <c r="F5" s="326"/>
      <c r="G5" s="326"/>
      <c r="H5" s="326"/>
      <c r="I5" s="326"/>
      <c r="J5" s="326"/>
      <c r="K5" s="333"/>
    </row>
    <row r="6" spans="1:13">
      <c r="A6" s="336"/>
      <c r="B6" s="337"/>
      <c r="C6" s="337"/>
      <c r="D6" s="337"/>
      <c r="E6" s="338"/>
      <c r="F6" s="339"/>
      <c r="G6" s="339"/>
      <c r="H6" s="339"/>
      <c r="I6" s="339"/>
      <c r="J6" s="339"/>
      <c r="K6" s="340"/>
    </row>
    <row r="7" spans="1:13">
      <c r="A7" s="324"/>
      <c r="B7" s="324"/>
      <c r="C7" s="324"/>
      <c r="D7" s="324"/>
      <c r="E7" s="325"/>
      <c r="F7" s="326"/>
      <c r="G7" s="326"/>
      <c r="H7" s="326"/>
      <c r="I7" s="326"/>
      <c r="J7" s="326"/>
      <c r="K7" s="326"/>
    </row>
    <row r="8" spans="1:13">
      <c r="E8" s="342" t="s">
        <v>529</v>
      </c>
    </row>
    <row r="9" spans="1:13">
      <c r="A9" s="343"/>
      <c r="F9" s="344"/>
      <c r="I9" s="344"/>
      <c r="J9" s="344"/>
      <c r="K9" s="345"/>
    </row>
    <row r="10" spans="1:13">
      <c r="A10" s="346"/>
      <c r="B10" s="347" t="s">
        <v>286</v>
      </c>
      <c r="C10" s="347" t="s">
        <v>285</v>
      </c>
      <c r="D10" s="347" t="s">
        <v>284</v>
      </c>
      <c r="E10" s="348" t="s">
        <v>6</v>
      </c>
      <c r="F10" s="348" t="s">
        <v>283</v>
      </c>
      <c r="G10" s="349"/>
      <c r="H10" s="349" t="s">
        <v>282</v>
      </c>
      <c r="I10" s="348" t="s">
        <v>281</v>
      </c>
      <c r="J10" s="348" t="s">
        <v>280</v>
      </c>
      <c r="K10" s="350" t="s">
        <v>271</v>
      </c>
    </row>
    <row r="11" spans="1:13" ht="21">
      <c r="A11" s="351">
        <f>D11</f>
        <v>103689</v>
      </c>
      <c r="B11" s="352" t="s">
        <v>290</v>
      </c>
      <c r="C11" s="352" t="s">
        <v>528</v>
      </c>
      <c r="D11" s="352">
        <v>103689</v>
      </c>
      <c r="E11" s="353" t="s">
        <v>527</v>
      </c>
      <c r="F11" s="353" t="s">
        <v>526</v>
      </c>
      <c r="G11" s="354"/>
      <c r="H11" s="354" t="s">
        <v>287</v>
      </c>
      <c r="I11" s="353"/>
      <c r="J11" s="353"/>
      <c r="K11" s="355">
        <f>SUM(K12:K18)</f>
        <v>280.82</v>
      </c>
      <c r="M11" s="364">
        <f>ORÇAMENTO!J57</f>
        <v>-2.0000000018626451E-2</v>
      </c>
    </row>
    <row r="12" spans="1:13">
      <c r="A12" s="343" t="s">
        <v>275</v>
      </c>
      <c r="B12" s="341" t="s">
        <v>279</v>
      </c>
      <c r="C12" s="341" t="s">
        <v>15</v>
      </c>
      <c r="D12" s="341">
        <v>4509</v>
      </c>
      <c r="E12" s="344" t="s">
        <v>525</v>
      </c>
      <c r="F12" s="388" t="s">
        <v>277</v>
      </c>
      <c r="G12" s="389"/>
      <c r="H12" s="327" t="s">
        <v>53</v>
      </c>
      <c r="I12" s="344">
        <v>3.2082999999999999</v>
      </c>
      <c r="J12" s="344">
        <v>4.3680000000000003</v>
      </c>
      <c r="K12" s="345">
        <v>14.01</v>
      </c>
    </row>
    <row r="13" spans="1:13" ht="21">
      <c r="A13" s="343" t="s">
        <v>275</v>
      </c>
      <c r="B13" s="341" t="s">
        <v>279</v>
      </c>
      <c r="C13" s="341" t="s">
        <v>15</v>
      </c>
      <c r="D13" s="341">
        <v>4813</v>
      </c>
      <c r="E13" s="344" t="s">
        <v>524</v>
      </c>
      <c r="F13" s="388" t="s">
        <v>277</v>
      </c>
      <c r="G13" s="389"/>
      <c r="H13" s="327" t="s">
        <v>287</v>
      </c>
      <c r="I13" s="344">
        <v>1</v>
      </c>
      <c r="J13" s="344">
        <v>230.9</v>
      </c>
      <c r="K13" s="345">
        <f>TRUNC(I13*J13,2)</f>
        <v>230.9</v>
      </c>
    </row>
    <row r="14" spans="1:13">
      <c r="A14" s="343" t="s">
        <v>275</v>
      </c>
      <c r="B14" s="341" t="s">
        <v>279</v>
      </c>
      <c r="C14" s="341" t="s">
        <v>15</v>
      </c>
      <c r="D14" s="341">
        <v>5065</v>
      </c>
      <c r="E14" s="344" t="s">
        <v>523</v>
      </c>
      <c r="F14" s="388" t="s">
        <v>277</v>
      </c>
      <c r="G14" s="389"/>
      <c r="H14" s="327" t="s">
        <v>521</v>
      </c>
      <c r="I14" s="344">
        <v>1.1299999999999999E-2</v>
      </c>
      <c r="J14" s="344">
        <v>32.508000000000003</v>
      </c>
      <c r="K14" s="345">
        <v>0.36</v>
      </c>
    </row>
    <row r="15" spans="1:13">
      <c r="A15" s="343" t="s">
        <v>275</v>
      </c>
      <c r="B15" s="341" t="s">
        <v>279</v>
      </c>
      <c r="C15" s="341" t="s">
        <v>15</v>
      </c>
      <c r="D15" s="341">
        <v>5069</v>
      </c>
      <c r="E15" s="344" t="s">
        <v>522</v>
      </c>
      <c r="F15" s="388" t="s">
        <v>277</v>
      </c>
      <c r="G15" s="389"/>
      <c r="H15" s="327" t="s">
        <v>521</v>
      </c>
      <c r="I15" s="344">
        <v>1.32E-2</v>
      </c>
      <c r="J15" s="344">
        <v>17.421600000000002</v>
      </c>
      <c r="K15" s="345">
        <v>0.22</v>
      </c>
    </row>
    <row r="16" spans="1:13">
      <c r="A16" s="343" t="s">
        <v>275</v>
      </c>
      <c r="B16" s="341" t="s">
        <v>274</v>
      </c>
      <c r="C16" s="341" t="s">
        <v>15</v>
      </c>
      <c r="D16" s="341">
        <v>102234</v>
      </c>
      <c r="E16" s="344" t="s">
        <v>289</v>
      </c>
      <c r="F16" s="388" t="s">
        <v>520</v>
      </c>
      <c r="G16" s="389"/>
      <c r="H16" s="327" t="s">
        <v>287</v>
      </c>
      <c r="I16" s="344">
        <v>0.5</v>
      </c>
      <c r="J16" s="344">
        <v>18.309999999999999</v>
      </c>
      <c r="K16" s="345">
        <v>9.15</v>
      </c>
    </row>
    <row r="17" spans="1:11">
      <c r="A17" s="343" t="s">
        <v>275</v>
      </c>
      <c r="B17" s="341" t="s">
        <v>279</v>
      </c>
      <c r="C17" s="341" t="s">
        <v>310</v>
      </c>
      <c r="D17" s="341" t="s">
        <v>365</v>
      </c>
      <c r="E17" s="344" t="s">
        <v>364</v>
      </c>
      <c r="F17" s="388" t="s">
        <v>302</v>
      </c>
      <c r="G17" s="389"/>
      <c r="H17" s="327" t="s">
        <v>327</v>
      </c>
      <c r="I17" s="344">
        <v>0.37</v>
      </c>
      <c r="J17" s="344">
        <v>22.082087999999999</v>
      </c>
      <c r="K17" s="345">
        <v>8.17</v>
      </c>
    </row>
    <row r="18" spans="1:11">
      <c r="A18" s="343" t="s">
        <v>275</v>
      </c>
      <c r="B18" s="341" t="s">
        <v>279</v>
      </c>
      <c r="C18" s="341" t="s">
        <v>310</v>
      </c>
      <c r="D18" s="341" t="s">
        <v>389</v>
      </c>
      <c r="E18" s="344" t="s">
        <v>388</v>
      </c>
      <c r="F18" s="388" t="s">
        <v>302</v>
      </c>
      <c r="G18" s="389"/>
      <c r="H18" s="327" t="s">
        <v>327</v>
      </c>
      <c r="I18" s="344">
        <v>1</v>
      </c>
      <c r="J18" s="344">
        <v>18.016908000000001</v>
      </c>
      <c r="K18" s="345">
        <v>18.010000000000002</v>
      </c>
    </row>
    <row r="19" spans="1:11">
      <c r="A19" s="343"/>
      <c r="F19" s="344"/>
      <c r="I19" s="344"/>
      <c r="J19" s="344"/>
      <c r="K19" s="345"/>
    </row>
    <row r="20" spans="1:11">
      <c r="A20" s="351">
        <f>D20</f>
        <v>4915598</v>
      </c>
      <c r="B20" s="352" t="s">
        <v>290</v>
      </c>
      <c r="C20" s="352" t="s">
        <v>310</v>
      </c>
      <c r="D20" s="352">
        <v>4915598</v>
      </c>
      <c r="E20" s="353" t="s">
        <v>33</v>
      </c>
      <c r="F20" s="353" t="s">
        <v>335</v>
      </c>
      <c r="G20" s="354"/>
      <c r="H20" s="354" t="s">
        <v>215</v>
      </c>
      <c r="I20" s="353"/>
      <c r="J20" s="353"/>
      <c r="K20" s="355">
        <v>0.08</v>
      </c>
    </row>
    <row r="21" spans="1:11">
      <c r="A21" s="346"/>
      <c r="B21" s="390" t="s">
        <v>351</v>
      </c>
      <c r="C21" s="390" t="s">
        <v>285</v>
      </c>
      <c r="D21" s="390" t="s">
        <v>284</v>
      </c>
      <c r="E21" s="391" t="s">
        <v>350</v>
      </c>
      <c r="F21" s="391" t="s">
        <v>281</v>
      </c>
      <c r="G21" s="390" t="s">
        <v>349</v>
      </c>
      <c r="H21" s="392"/>
      <c r="I21" s="393" t="s">
        <v>348</v>
      </c>
      <c r="J21" s="391"/>
      <c r="K21" s="394" t="s">
        <v>311</v>
      </c>
    </row>
    <row r="22" spans="1:11">
      <c r="A22" s="346"/>
      <c r="B22" s="390"/>
      <c r="C22" s="390"/>
      <c r="D22" s="390"/>
      <c r="E22" s="391"/>
      <c r="F22" s="391"/>
      <c r="G22" s="356" t="s">
        <v>347</v>
      </c>
      <c r="H22" s="356" t="s">
        <v>346</v>
      </c>
      <c r="I22" s="357" t="s">
        <v>347</v>
      </c>
      <c r="J22" s="357" t="s">
        <v>346</v>
      </c>
      <c r="K22" s="394"/>
    </row>
    <row r="23" spans="1:11">
      <c r="A23" s="343"/>
      <c r="B23" s="341" t="s">
        <v>279</v>
      </c>
      <c r="C23" s="341" t="s">
        <v>310</v>
      </c>
      <c r="D23" s="341" t="s">
        <v>509</v>
      </c>
      <c r="E23" s="344" t="s">
        <v>508</v>
      </c>
      <c r="F23" s="344">
        <v>1</v>
      </c>
      <c r="G23" s="327">
        <v>1</v>
      </c>
      <c r="H23" s="327">
        <v>0</v>
      </c>
      <c r="I23" s="344">
        <v>236.55995999999999</v>
      </c>
      <c r="J23" s="344">
        <v>124.8325</v>
      </c>
      <c r="K23" s="345">
        <v>236.56</v>
      </c>
    </row>
    <row r="24" spans="1:11">
      <c r="A24" s="343"/>
      <c r="B24" s="395"/>
      <c r="C24" s="395"/>
      <c r="D24" s="395"/>
      <c r="E24" s="396"/>
      <c r="F24" s="396"/>
      <c r="G24" s="395"/>
      <c r="H24" s="395" t="s">
        <v>307</v>
      </c>
      <c r="I24" s="396"/>
      <c r="J24" s="396"/>
      <c r="K24" s="358">
        <v>236.56</v>
      </c>
    </row>
    <row r="25" spans="1:11">
      <c r="A25" s="343"/>
      <c r="F25" s="344"/>
      <c r="I25" s="344"/>
      <c r="J25" s="344"/>
      <c r="K25" s="345"/>
    </row>
    <row r="26" spans="1:11">
      <c r="A26" s="346"/>
      <c r="B26" s="347" t="s">
        <v>334</v>
      </c>
      <c r="C26" s="347" t="s">
        <v>285</v>
      </c>
      <c r="D26" s="347" t="s">
        <v>284</v>
      </c>
      <c r="E26" s="348" t="s">
        <v>333</v>
      </c>
      <c r="F26" s="348" t="s">
        <v>281</v>
      </c>
      <c r="G26" s="397" t="s">
        <v>332</v>
      </c>
      <c r="H26" s="392"/>
      <c r="I26" s="391"/>
      <c r="J26" s="391"/>
      <c r="K26" s="394" t="s">
        <v>311</v>
      </c>
    </row>
    <row r="27" spans="1:11">
      <c r="A27" s="343"/>
      <c r="B27" s="341" t="s">
        <v>279</v>
      </c>
      <c r="C27" s="341" t="s">
        <v>310</v>
      </c>
      <c r="D27" s="341" t="s">
        <v>389</v>
      </c>
      <c r="E27" s="344" t="s">
        <v>388</v>
      </c>
      <c r="F27" s="344">
        <v>1</v>
      </c>
      <c r="G27" s="327" t="s">
        <v>327</v>
      </c>
      <c r="I27" s="344"/>
      <c r="J27" s="359">
        <v>18.016908000000001</v>
      </c>
      <c r="K27" s="345">
        <v>18.0169</v>
      </c>
    </row>
    <row r="28" spans="1:11">
      <c r="A28" s="343"/>
      <c r="B28" s="395"/>
      <c r="C28" s="395"/>
      <c r="D28" s="395"/>
      <c r="E28" s="396"/>
      <c r="F28" s="396"/>
      <c r="G28" s="395"/>
      <c r="H28" s="395" t="s">
        <v>307</v>
      </c>
      <c r="I28" s="396"/>
      <c r="J28" s="396"/>
      <c r="K28" s="358">
        <v>18.0169</v>
      </c>
    </row>
    <row r="29" spans="1:11">
      <c r="A29" s="343"/>
      <c r="F29" s="344"/>
      <c r="I29" s="344"/>
      <c r="J29" s="344"/>
      <c r="K29" s="345"/>
    </row>
    <row r="30" spans="1:11">
      <c r="A30" s="343"/>
      <c r="B30" s="395"/>
      <c r="C30" s="395"/>
      <c r="D30" s="395"/>
      <c r="E30" s="396"/>
      <c r="F30" s="396"/>
      <c r="G30" s="395"/>
      <c r="H30" s="395" t="s">
        <v>326</v>
      </c>
      <c r="I30" s="396"/>
      <c r="J30" s="396"/>
      <c r="K30" s="358">
        <v>254.57689999999999</v>
      </c>
    </row>
    <row r="31" spans="1:11">
      <c r="A31" s="343"/>
      <c r="B31" s="395"/>
      <c r="C31" s="395"/>
      <c r="D31" s="395"/>
      <c r="E31" s="396"/>
      <c r="F31" s="396"/>
      <c r="G31" s="395"/>
      <c r="H31" s="395" t="s">
        <v>325</v>
      </c>
      <c r="I31" s="396"/>
      <c r="J31" s="396"/>
      <c r="K31" s="358">
        <v>1.6330000000000001E-2</v>
      </c>
    </row>
    <row r="32" spans="1:11">
      <c r="A32" s="343"/>
      <c r="B32" s="395"/>
      <c r="C32" s="395"/>
      <c r="D32" s="395"/>
      <c r="E32" s="396"/>
      <c r="F32" s="396"/>
      <c r="G32" s="395"/>
      <c r="H32" s="395" t="s">
        <v>324</v>
      </c>
      <c r="I32" s="396"/>
      <c r="J32" s="396"/>
      <c r="K32" s="358">
        <v>1.4E-3</v>
      </c>
    </row>
    <row r="33" spans="1:11">
      <c r="A33" s="343"/>
      <c r="B33" s="395"/>
      <c r="C33" s="395"/>
      <c r="D33" s="395"/>
      <c r="E33" s="396"/>
      <c r="F33" s="396"/>
      <c r="G33" s="395"/>
      <c r="H33" s="395" t="s">
        <v>323</v>
      </c>
      <c r="I33" s="396"/>
      <c r="J33" s="396"/>
      <c r="K33" s="358">
        <v>3053.93</v>
      </c>
    </row>
    <row r="34" spans="1:11">
      <c r="A34" s="343"/>
      <c r="B34" s="395"/>
      <c r="C34" s="395"/>
      <c r="D34" s="395"/>
      <c r="E34" s="396"/>
      <c r="F34" s="396"/>
      <c r="G34" s="395"/>
      <c r="H34" s="395" t="s">
        <v>322</v>
      </c>
      <c r="I34" s="396"/>
      <c r="J34" s="396"/>
      <c r="K34" s="358">
        <v>8.3400000000000002E-2</v>
      </c>
    </row>
    <row r="35" spans="1:11">
      <c r="A35" s="343"/>
      <c r="F35" s="344"/>
      <c r="I35" s="344"/>
      <c r="J35" s="344"/>
      <c r="K35" s="345"/>
    </row>
    <row r="36" spans="1:11">
      <c r="A36" s="351">
        <f>D36</f>
        <v>4915734</v>
      </c>
      <c r="B36" s="352" t="s">
        <v>290</v>
      </c>
      <c r="C36" s="352" t="s">
        <v>310</v>
      </c>
      <c r="D36" s="352">
        <v>4915734</v>
      </c>
      <c r="E36" s="353" t="s">
        <v>519</v>
      </c>
      <c r="F36" s="353" t="s">
        <v>335</v>
      </c>
      <c r="G36" s="354"/>
      <c r="H36" s="354" t="s">
        <v>37</v>
      </c>
      <c r="I36" s="353"/>
      <c r="J36" s="353"/>
      <c r="K36" s="355">
        <v>9.73</v>
      </c>
    </row>
    <row r="37" spans="1:11">
      <c r="A37" s="346"/>
      <c r="B37" s="390" t="s">
        <v>351</v>
      </c>
      <c r="C37" s="390" t="s">
        <v>285</v>
      </c>
      <c r="D37" s="390" t="s">
        <v>284</v>
      </c>
      <c r="E37" s="391" t="s">
        <v>350</v>
      </c>
      <c r="F37" s="391" t="s">
        <v>281</v>
      </c>
      <c r="G37" s="390" t="s">
        <v>349</v>
      </c>
      <c r="H37" s="392"/>
      <c r="I37" s="393" t="s">
        <v>348</v>
      </c>
      <c r="J37" s="391"/>
      <c r="K37" s="394" t="s">
        <v>311</v>
      </c>
    </row>
    <row r="38" spans="1:11">
      <c r="A38" s="346"/>
      <c r="B38" s="390"/>
      <c r="C38" s="390"/>
      <c r="D38" s="390"/>
      <c r="E38" s="391"/>
      <c r="F38" s="391"/>
      <c r="G38" s="356" t="s">
        <v>347</v>
      </c>
      <c r="H38" s="356" t="s">
        <v>346</v>
      </c>
      <c r="I38" s="357" t="s">
        <v>347</v>
      </c>
      <c r="J38" s="357" t="s">
        <v>346</v>
      </c>
      <c r="K38" s="394"/>
    </row>
    <row r="39" spans="1:11">
      <c r="A39" s="343"/>
      <c r="B39" s="341" t="s">
        <v>279</v>
      </c>
      <c r="C39" s="341" t="s">
        <v>310</v>
      </c>
      <c r="D39" s="341" t="s">
        <v>518</v>
      </c>
      <c r="E39" s="344" t="s">
        <v>517</v>
      </c>
      <c r="F39" s="344">
        <v>1</v>
      </c>
      <c r="G39" s="327">
        <v>0.53</v>
      </c>
      <c r="H39" s="327">
        <v>0.47</v>
      </c>
      <c r="I39" s="344">
        <v>206.58212399999999</v>
      </c>
      <c r="J39" s="344">
        <v>76.992099999999994</v>
      </c>
      <c r="K39" s="345">
        <v>145.6748</v>
      </c>
    </row>
    <row r="40" spans="1:11">
      <c r="A40" s="343"/>
      <c r="B40" s="341" t="s">
        <v>279</v>
      </c>
      <c r="C40" s="341" t="s">
        <v>310</v>
      </c>
      <c r="D40" s="341" t="s">
        <v>505</v>
      </c>
      <c r="E40" s="344" t="s">
        <v>504</v>
      </c>
      <c r="F40" s="344">
        <v>1</v>
      </c>
      <c r="G40" s="327">
        <v>0.86</v>
      </c>
      <c r="H40" s="327">
        <v>0.14000000000000001</v>
      </c>
      <c r="I40" s="344">
        <v>170.30260799999999</v>
      </c>
      <c r="J40" s="344">
        <v>91.437799999999996</v>
      </c>
      <c r="K40" s="345">
        <v>159.26150000000001</v>
      </c>
    </row>
    <row r="41" spans="1:11">
      <c r="A41" s="343"/>
      <c r="B41" s="341" t="s">
        <v>279</v>
      </c>
      <c r="C41" s="341" t="s">
        <v>310</v>
      </c>
      <c r="D41" s="341" t="s">
        <v>516</v>
      </c>
      <c r="E41" s="344" t="s">
        <v>515</v>
      </c>
      <c r="F41" s="344">
        <v>1</v>
      </c>
      <c r="G41" s="327">
        <v>1</v>
      </c>
      <c r="H41" s="327">
        <v>0</v>
      </c>
      <c r="I41" s="344">
        <v>197.98959600000001</v>
      </c>
      <c r="J41" s="344">
        <v>100.7893</v>
      </c>
      <c r="K41" s="345">
        <v>197.9896</v>
      </c>
    </row>
    <row r="42" spans="1:11">
      <c r="A42" s="343"/>
      <c r="B42" s="395"/>
      <c r="C42" s="395"/>
      <c r="D42" s="395"/>
      <c r="E42" s="396"/>
      <c r="F42" s="396"/>
      <c r="G42" s="395"/>
      <c r="H42" s="395" t="s">
        <v>307</v>
      </c>
      <c r="I42" s="396"/>
      <c r="J42" s="396"/>
      <c r="K42" s="358">
        <v>502.92590000000001</v>
      </c>
    </row>
    <row r="43" spans="1:11">
      <c r="A43" s="343"/>
      <c r="F43" s="344"/>
      <c r="I43" s="344"/>
      <c r="J43" s="344"/>
      <c r="K43" s="345"/>
    </row>
    <row r="44" spans="1:11">
      <c r="A44" s="346"/>
      <c r="B44" s="347" t="s">
        <v>334</v>
      </c>
      <c r="C44" s="347" t="s">
        <v>285</v>
      </c>
      <c r="D44" s="347" t="s">
        <v>284</v>
      </c>
      <c r="E44" s="348" t="s">
        <v>333</v>
      </c>
      <c r="F44" s="348" t="s">
        <v>281</v>
      </c>
      <c r="G44" s="397" t="s">
        <v>332</v>
      </c>
      <c r="H44" s="392"/>
      <c r="I44" s="391"/>
      <c r="J44" s="391"/>
      <c r="K44" s="394" t="s">
        <v>311</v>
      </c>
    </row>
    <row r="45" spans="1:11">
      <c r="A45" s="343"/>
      <c r="B45" s="341" t="s">
        <v>279</v>
      </c>
      <c r="C45" s="341" t="s">
        <v>310</v>
      </c>
      <c r="D45" s="341" t="s">
        <v>389</v>
      </c>
      <c r="E45" s="344" t="s">
        <v>388</v>
      </c>
      <c r="F45" s="344">
        <v>3</v>
      </c>
      <c r="G45" s="327" t="s">
        <v>327</v>
      </c>
      <c r="I45" s="344"/>
      <c r="J45" s="359">
        <v>18.016908000000001</v>
      </c>
      <c r="K45" s="345">
        <v>54.050699999999999</v>
      </c>
    </row>
    <row r="46" spans="1:11">
      <c r="A46" s="343"/>
      <c r="B46" s="395"/>
      <c r="C46" s="395"/>
      <c r="D46" s="395"/>
      <c r="E46" s="396"/>
      <c r="F46" s="396"/>
      <c r="G46" s="395"/>
      <c r="H46" s="395" t="s">
        <v>307</v>
      </c>
      <c r="I46" s="396"/>
      <c r="J46" s="396"/>
      <c r="K46" s="358">
        <v>54.050699999999999</v>
      </c>
    </row>
    <row r="47" spans="1:11">
      <c r="A47" s="343"/>
      <c r="F47" s="344"/>
      <c r="I47" s="344"/>
      <c r="J47" s="344"/>
      <c r="K47" s="345"/>
    </row>
    <row r="48" spans="1:11">
      <c r="A48" s="343"/>
      <c r="B48" s="395"/>
      <c r="C48" s="395"/>
      <c r="D48" s="395"/>
      <c r="E48" s="396"/>
      <c r="F48" s="396"/>
      <c r="G48" s="395"/>
      <c r="H48" s="395" t="s">
        <v>326</v>
      </c>
      <c r="I48" s="396"/>
      <c r="J48" s="396"/>
      <c r="K48" s="358">
        <v>556.97659999999996</v>
      </c>
    </row>
    <row r="49" spans="1:11">
      <c r="A49" s="343"/>
      <c r="B49" s="395"/>
      <c r="C49" s="395"/>
      <c r="D49" s="395"/>
      <c r="E49" s="396"/>
      <c r="F49" s="396"/>
      <c r="G49" s="395"/>
      <c r="H49" s="395" t="s">
        <v>325</v>
      </c>
      <c r="I49" s="396"/>
      <c r="J49" s="396"/>
      <c r="K49" s="358">
        <v>1.6330000000000001E-2</v>
      </c>
    </row>
    <row r="50" spans="1:11">
      <c r="A50" s="343"/>
      <c r="B50" s="395"/>
      <c r="C50" s="395"/>
      <c r="D50" s="395"/>
      <c r="E50" s="396"/>
      <c r="F50" s="396"/>
      <c r="G50" s="395"/>
      <c r="H50" s="395" t="s">
        <v>324</v>
      </c>
      <c r="I50" s="396"/>
      <c r="J50" s="396"/>
      <c r="K50" s="358">
        <v>9.3899999999999997E-2</v>
      </c>
    </row>
    <row r="51" spans="1:11">
      <c r="A51" s="343"/>
      <c r="B51" s="395"/>
      <c r="C51" s="395"/>
      <c r="D51" s="395"/>
      <c r="E51" s="396"/>
      <c r="F51" s="396"/>
      <c r="G51" s="395"/>
      <c r="H51" s="395" t="s">
        <v>323</v>
      </c>
      <c r="I51" s="396"/>
      <c r="J51" s="396"/>
      <c r="K51" s="358">
        <v>96.9</v>
      </c>
    </row>
    <row r="52" spans="1:11">
      <c r="A52" s="343"/>
      <c r="B52" s="395"/>
      <c r="C52" s="395"/>
      <c r="D52" s="395"/>
      <c r="E52" s="396"/>
      <c r="F52" s="396"/>
      <c r="G52" s="395"/>
      <c r="H52" s="395" t="s">
        <v>322</v>
      </c>
      <c r="I52" s="396"/>
      <c r="J52" s="396"/>
      <c r="K52" s="358">
        <v>5.7480000000000002</v>
      </c>
    </row>
    <row r="53" spans="1:11">
      <c r="A53" s="346"/>
      <c r="B53" s="347" t="s">
        <v>377</v>
      </c>
      <c r="C53" s="347" t="s">
        <v>285</v>
      </c>
      <c r="D53" s="347" t="s">
        <v>284</v>
      </c>
      <c r="E53" s="348" t="s">
        <v>376</v>
      </c>
      <c r="F53" s="348" t="s">
        <v>281</v>
      </c>
      <c r="G53" s="349" t="s">
        <v>282</v>
      </c>
      <c r="H53" s="397" t="s">
        <v>312</v>
      </c>
      <c r="I53" s="391"/>
      <c r="J53" s="391"/>
      <c r="K53" s="394" t="s">
        <v>489</v>
      </c>
    </row>
    <row r="54" spans="1:11">
      <c r="A54" s="343"/>
      <c r="B54" s="341" t="s">
        <v>274</v>
      </c>
      <c r="C54" s="341" t="s">
        <v>310</v>
      </c>
      <c r="D54" s="341">
        <v>4016096</v>
      </c>
      <c r="E54" s="344" t="s">
        <v>398</v>
      </c>
      <c r="F54" s="344">
        <v>1.1002700000000001</v>
      </c>
      <c r="G54" s="327" t="s">
        <v>37</v>
      </c>
      <c r="I54" s="344"/>
      <c r="J54" s="359">
        <v>1.2</v>
      </c>
      <c r="K54" s="345">
        <v>1.3203</v>
      </c>
    </row>
    <row r="55" spans="1:11">
      <c r="A55" s="343"/>
      <c r="B55" s="395"/>
      <c r="C55" s="395"/>
      <c r="D55" s="395"/>
      <c r="E55" s="396"/>
      <c r="F55" s="396"/>
      <c r="G55" s="395"/>
      <c r="H55" s="395" t="s">
        <v>307</v>
      </c>
      <c r="I55" s="396"/>
      <c r="J55" s="396"/>
      <c r="K55" s="358">
        <v>1.3203</v>
      </c>
    </row>
    <row r="56" spans="1:11">
      <c r="A56" s="346"/>
      <c r="B56" s="347" t="s">
        <v>314</v>
      </c>
      <c r="C56" s="347" t="s">
        <v>285</v>
      </c>
      <c r="D56" s="347" t="s">
        <v>284</v>
      </c>
      <c r="E56" s="348" t="s">
        <v>313</v>
      </c>
      <c r="F56" s="348" t="s">
        <v>281</v>
      </c>
      <c r="G56" s="349" t="s">
        <v>282</v>
      </c>
      <c r="H56" s="397" t="s">
        <v>312</v>
      </c>
      <c r="I56" s="391"/>
      <c r="J56" s="391"/>
      <c r="K56" s="394" t="s">
        <v>489</v>
      </c>
    </row>
    <row r="57" spans="1:11" ht="31.5">
      <c r="A57" s="343"/>
      <c r="B57" s="341" t="s">
        <v>274</v>
      </c>
      <c r="C57" s="341" t="s">
        <v>310</v>
      </c>
      <c r="D57" s="341">
        <v>5914353</v>
      </c>
      <c r="E57" s="344" t="s">
        <v>472</v>
      </c>
      <c r="F57" s="344">
        <v>2.0630099999999998</v>
      </c>
      <c r="G57" s="327" t="s">
        <v>308</v>
      </c>
      <c r="I57" s="344"/>
      <c r="J57" s="359">
        <v>1.29</v>
      </c>
      <c r="K57" s="345">
        <v>2.6613000000000002</v>
      </c>
    </row>
    <row r="58" spans="1:11">
      <c r="A58" s="343"/>
      <c r="B58" s="395"/>
      <c r="C58" s="395"/>
      <c r="D58" s="395"/>
      <c r="E58" s="396"/>
      <c r="F58" s="396"/>
      <c r="G58" s="395"/>
      <c r="H58" s="395" t="s">
        <v>307</v>
      </c>
      <c r="I58" s="396"/>
      <c r="J58" s="396"/>
      <c r="K58" s="358">
        <v>2.6613000000000002</v>
      </c>
    </row>
    <row r="59" spans="1:11">
      <c r="A59" s="343"/>
      <c r="F59" s="344"/>
      <c r="I59" s="344"/>
      <c r="J59" s="344"/>
      <c r="K59" s="345"/>
    </row>
    <row r="60" spans="1:11" ht="21">
      <c r="A60" s="351">
        <f>D60</f>
        <v>5914374</v>
      </c>
      <c r="B60" s="352" t="s">
        <v>290</v>
      </c>
      <c r="C60" s="352" t="s">
        <v>310</v>
      </c>
      <c r="D60" s="352">
        <v>5914374</v>
      </c>
      <c r="E60" s="353" t="s">
        <v>501</v>
      </c>
      <c r="F60" s="353" t="s">
        <v>335</v>
      </c>
      <c r="G60" s="354"/>
      <c r="H60" s="354" t="s">
        <v>41</v>
      </c>
      <c r="I60" s="353"/>
      <c r="J60" s="353"/>
      <c r="K60" s="355">
        <v>0.76</v>
      </c>
    </row>
    <row r="61" spans="1:11">
      <c r="A61" s="346"/>
      <c r="B61" s="390" t="s">
        <v>351</v>
      </c>
      <c r="C61" s="390" t="s">
        <v>285</v>
      </c>
      <c r="D61" s="390" t="s">
        <v>284</v>
      </c>
      <c r="E61" s="391" t="s">
        <v>350</v>
      </c>
      <c r="F61" s="391" t="s">
        <v>281</v>
      </c>
      <c r="G61" s="390" t="s">
        <v>349</v>
      </c>
      <c r="H61" s="392"/>
      <c r="I61" s="393" t="s">
        <v>348</v>
      </c>
      <c r="J61" s="391"/>
      <c r="K61" s="394" t="s">
        <v>311</v>
      </c>
    </row>
    <row r="62" spans="1:11">
      <c r="A62" s="346"/>
      <c r="B62" s="390"/>
      <c r="C62" s="390"/>
      <c r="D62" s="390"/>
      <c r="E62" s="391"/>
      <c r="F62" s="391"/>
      <c r="G62" s="356" t="s">
        <v>347</v>
      </c>
      <c r="H62" s="356" t="s">
        <v>346</v>
      </c>
      <c r="I62" s="357" t="s">
        <v>347</v>
      </c>
      <c r="J62" s="357" t="s">
        <v>346</v>
      </c>
      <c r="K62" s="394"/>
    </row>
    <row r="63" spans="1:11">
      <c r="A63" s="343"/>
      <c r="B63" s="341" t="s">
        <v>279</v>
      </c>
      <c r="C63" s="341" t="s">
        <v>310</v>
      </c>
      <c r="D63" s="341" t="s">
        <v>457</v>
      </c>
      <c r="E63" s="344" t="s">
        <v>456</v>
      </c>
      <c r="F63" s="344">
        <v>1</v>
      </c>
      <c r="G63" s="327">
        <v>1</v>
      </c>
      <c r="H63" s="327">
        <v>0</v>
      </c>
      <c r="I63" s="344">
        <v>237.74914799999999</v>
      </c>
      <c r="J63" s="344">
        <v>94.344899999999996</v>
      </c>
      <c r="K63" s="345">
        <v>237.7491</v>
      </c>
    </row>
    <row r="64" spans="1:11">
      <c r="A64" s="343"/>
      <c r="B64" s="395"/>
      <c r="C64" s="395"/>
      <c r="D64" s="395"/>
      <c r="E64" s="396"/>
      <c r="F64" s="396"/>
      <c r="G64" s="395"/>
      <c r="H64" s="395" t="s">
        <v>307</v>
      </c>
      <c r="I64" s="396"/>
      <c r="J64" s="396"/>
      <c r="K64" s="358">
        <v>237.7492</v>
      </c>
    </row>
    <row r="65" spans="1:11">
      <c r="A65" s="343"/>
      <c r="F65" s="344"/>
      <c r="I65" s="344"/>
      <c r="J65" s="344"/>
      <c r="K65" s="345"/>
    </row>
    <row r="66" spans="1:11">
      <c r="A66" s="343"/>
      <c r="B66" s="395"/>
      <c r="C66" s="395"/>
      <c r="D66" s="395"/>
      <c r="E66" s="396"/>
      <c r="F66" s="396"/>
      <c r="G66" s="395"/>
      <c r="H66" s="395" t="s">
        <v>326</v>
      </c>
      <c r="I66" s="396"/>
      <c r="J66" s="396"/>
      <c r="K66" s="358">
        <v>237.7492</v>
      </c>
    </row>
    <row r="67" spans="1:11">
      <c r="A67" s="343"/>
      <c r="B67" s="395"/>
      <c r="C67" s="395"/>
      <c r="D67" s="395"/>
      <c r="E67" s="396"/>
      <c r="F67" s="396"/>
      <c r="G67" s="395"/>
      <c r="H67" s="395" t="s">
        <v>325</v>
      </c>
      <c r="I67" s="396"/>
      <c r="J67" s="396"/>
      <c r="K67" s="358">
        <v>1.6330000000000001E-2</v>
      </c>
    </row>
    <row r="68" spans="1:11">
      <c r="A68" s="343"/>
      <c r="B68" s="395"/>
      <c r="C68" s="395"/>
      <c r="D68" s="395"/>
      <c r="E68" s="396"/>
      <c r="F68" s="396"/>
      <c r="G68" s="395"/>
      <c r="H68" s="395" t="s">
        <v>324</v>
      </c>
      <c r="I68" s="396"/>
      <c r="J68" s="396"/>
      <c r="K68" s="358">
        <v>1.2500000000000001E-2</v>
      </c>
    </row>
    <row r="69" spans="1:11">
      <c r="A69" s="343"/>
      <c r="B69" s="395"/>
      <c r="C69" s="395"/>
      <c r="D69" s="395"/>
      <c r="E69" s="396"/>
      <c r="F69" s="396"/>
      <c r="G69" s="395"/>
      <c r="H69" s="395" t="s">
        <v>323</v>
      </c>
      <c r="I69" s="396"/>
      <c r="J69" s="396"/>
      <c r="K69" s="358">
        <v>311.25</v>
      </c>
    </row>
    <row r="70" spans="1:11">
      <c r="A70" s="343"/>
      <c r="B70" s="395"/>
      <c r="C70" s="395"/>
      <c r="D70" s="395"/>
      <c r="E70" s="396"/>
      <c r="F70" s="396"/>
      <c r="G70" s="395"/>
      <c r="H70" s="395" t="s">
        <v>322</v>
      </c>
      <c r="I70" s="396"/>
      <c r="J70" s="396"/>
      <c r="K70" s="358">
        <v>0.76390000000000002</v>
      </c>
    </row>
    <row r="71" spans="1:11">
      <c r="A71" s="343"/>
      <c r="F71" s="344"/>
      <c r="I71" s="344"/>
      <c r="J71" s="344"/>
      <c r="K71" s="345"/>
    </row>
    <row r="72" spans="1:11">
      <c r="A72" s="351">
        <f>D72</f>
        <v>5502985</v>
      </c>
      <c r="B72" s="352" t="s">
        <v>290</v>
      </c>
      <c r="C72" s="352" t="s">
        <v>310</v>
      </c>
      <c r="D72" s="352">
        <v>5502985</v>
      </c>
      <c r="E72" s="353" t="s">
        <v>45</v>
      </c>
      <c r="F72" s="353" t="s">
        <v>335</v>
      </c>
      <c r="G72" s="354"/>
      <c r="H72" s="354" t="s">
        <v>17</v>
      </c>
      <c r="I72" s="353"/>
      <c r="J72" s="353"/>
      <c r="K72" s="355">
        <v>0.39</v>
      </c>
    </row>
    <row r="73" spans="1:11">
      <c r="A73" s="346"/>
      <c r="B73" s="390" t="s">
        <v>351</v>
      </c>
      <c r="C73" s="390" t="s">
        <v>285</v>
      </c>
      <c r="D73" s="390" t="s">
        <v>284</v>
      </c>
      <c r="E73" s="391" t="s">
        <v>350</v>
      </c>
      <c r="F73" s="391" t="s">
        <v>281</v>
      </c>
      <c r="G73" s="390" t="s">
        <v>349</v>
      </c>
      <c r="H73" s="392"/>
      <c r="I73" s="393" t="s">
        <v>348</v>
      </c>
      <c r="J73" s="391"/>
      <c r="K73" s="394" t="s">
        <v>311</v>
      </c>
    </row>
    <row r="74" spans="1:11">
      <c r="A74" s="346"/>
      <c r="B74" s="390"/>
      <c r="C74" s="390"/>
      <c r="D74" s="390"/>
      <c r="E74" s="391"/>
      <c r="F74" s="391"/>
      <c r="G74" s="356" t="s">
        <v>347</v>
      </c>
      <c r="H74" s="356" t="s">
        <v>346</v>
      </c>
      <c r="I74" s="357" t="s">
        <v>347</v>
      </c>
      <c r="J74" s="357" t="s">
        <v>346</v>
      </c>
      <c r="K74" s="394"/>
    </row>
    <row r="75" spans="1:11">
      <c r="A75" s="343"/>
      <c r="B75" s="341" t="s">
        <v>279</v>
      </c>
      <c r="C75" s="341" t="s">
        <v>310</v>
      </c>
      <c r="D75" s="341" t="s">
        <v>514</v>
      </c>
      <c r="E75" s="344" t="s">
        <v>513</v>
      </c>
      <c r="F75" s="344">
        <v>1</v>
      </c>
      <c r="G75" s="327">
        <v>1</v>
      </c>
      <c r="H75" s="327">
        <v>0</v>
      </c>
      <c r="I75" s="344">
        <v>227.619</v>
      </c>
      <c r="J75" s="344">
        <v>108.0913</v>
      </c>
      <c r="K75" s="345">
        <v>227.619</v>
      </c>
    </row>
    <row r="76" spans="1:11">
      <c r="A76" s="343"/>
      <c r="B76" s="395"/>
      <c r="C76" s="395"/>
      <c r="D76" s="395"/>
      <c r="E76" s="396"/>
      <c r="F76" s="396"/>
      <c r="G76" s="395"/>
      <c r="H76" s="395" t="s">
        <v>307</v>
      </c>
      <c r="I76" s="396"/>
      <c r="J76" s="396"/>
      <c r="K76" s="358">
        <v>227.619</v>
      </c>
    </row>
    <row r="77" spans="1:11">
      <c r="A77" s="343"/>
      <c r="F77" s="344"/>
      <c r="I77" s="344"/>
      <c r="J77" s="344"/>
      <c r="K77" s="345"/>
    </row>
    <row r="78" spans="1:11">
      <c r="A78" s="346"/>
      <c r="B78" s="347" t="s">
        <v>334</v>
      </c>
      <c r="C78" s="347" t="s">
        <v>285</v>
      </c>
      <c r="D78" s="347" t="s">
        <v>284</v>
      </c>
      <c r="E78" s="348" t="s">
        <v>333</v>
      </c>
      <c r="F78" s="348" t="s">
        <v>281</v>
      </c>
      <c r="G78" s="397" t="s">
        <v>332</v>
      </c>
      <c r="H78" s="392"/>
      <c r="I78" s="391"/>
      <c r="J78" s="391"/>
      <c r="K78" s="394" t="s">
        <v>311</v>
      </c>
    </row>
    <row r="79" spans="1:11">
      <c r="A79" s="343"/>
      <c r="B79" s="341" t="s">
        <v>279</v>
      </c>
      <c r="C79" s="341" t="s">
        <v>310</v>
      </c>
      <c r="D79" s="341" t="s">
        <v>389</v>
      </c>
      <c r="E79" s="344" t="s">
        <v>388</v>
      </c>
      <c r="F79" s="344">
        <v>1</v>
      </c>
      <c r="G79" s="327" t="s">
        <v>327</v>
      </c>
      <c r="I79" s="344"/>
      <c r="J79" s="359">
        <v>18.016908000000001</v>
      </c>
      <c r="K79" s="345">
        <v>18.0169</v>
      </c>
    </row>
    <row r="80" spans="1:11">
      <c r="A80" s="343"/>
      <c r="B80" s="395"/>
      <c r="C80" s="395"/>
      <c r="D80" s="395"/>
      <c r="E80" s="396"/>
      <c r="F80" s="396"/>
      <c r="G80" s="395"/>
      <c r="H80" s="395" t="s">
        <v>307</v>
      </c>
      <c r="I80" s="396"/>
      <c r="J80" s="396"/>
      <c r="K80" s="358">
        <v>18.0169</v>
      </c>
    </row>
    <row r="81" spans="1:11">
      <c r="A81" s="343"/>
      <c r="F81" s="344"/>
      <c r="I81" s="344"/>
      <c r="J81" s="344"/>
      <c r="K81" s="345"/>
    </row>
    <row r="82" spans="1:11">
      <c r="A82" s="343"/>
      <c r="B82" s="395"/>
      <c r="C82" s="395"/>
      <c r="D82" s="395"/>
      <c r="E82" s="396"/>
      <c r="F82" s="396"/>
      <c r="G82" s="395"/>
      <c r="H82" s="395" t="s">
        <v>326</v>
      </c>
      <c r="I82" s="396"/>
      <c r="J82" s="396"/>
      <c r="K82" s="358">
        <v>245.63589999999999</v>
      </c>
    </row>
    <row r="83" spans="1:11">
      <c r="A83" s="343"/>
      <c r="B83" s="395"/>
      <c r="C83" s="395"/>
      <c r="D83" s="395"/>
      <c r="E83" s="396"/>
      <c r="F83" s="396"/>
      <c r="G83" s="395"/>
      <c r="H83" s="395" t="s">
        <v>325</v>
      </c>
      <c r="I83" s="396"/>
      <c r="J83" s="396"/>
      <c r="K83" s="358">
        <v>1.6330000000000001E-2</v>
      </c>
    </row>
    <row r="84" spans="1:11">
      <c r="A84" s="343"/>
      <c r="B84" s="395"/>
      <c r="C84" s="395"/>
      <c r="D84" s="395"/>
      <c r="E84" s="396"/>
      <c r="F84" s="396"/>
      <c r="G84" s="395"/>
      <c r="H84" s="395" t="s">
        <v>324</v>
      </c>
      <c r="I84" s="396"/>
      <c r="J84" s="396"/>
      <c r="K84" s="358">
        <v>6.4000000000000003E-3</v>
      </c>
    </row>
    <row r="85" spans="1:11">
      <c r="A85" s="343"/>
      <c r="B85" s="395"/>
      <c r="C85" s="395"/>
      <c r="D85" s="395"/>
      <c r="E85" s="396"/>
      <c r="F85" s="396"/>
      <c r="G85" s="395"/>
      <c r="H85" s="395" t="s">
        <v>323</v>
      </c>
      <c r="I85" s="396"/>
      <c r="J85" s="396"/>
      <c r="K85" s="358">
        <v>622.95000000000005</v>
      </c>
    </row>
    <row r="86" spans="1:11">
      <c r="A86" s="343"/>
      <c r="B86" s="395"/>
      <c r="C86" s="395"/>
      <c r="D86" s="395"/>
      <c r="E86" s="396"/>
      <c r="F86" s="396"/>
      <c r="G86" s="395"/>
      <c r="H86" s="395" t="s">
        <v>322</v>
      </c>
      <c r="I86" s="396"/>
      <c r="J86" s="396"/>
      <c r="K86" s="358">
        <v>0.39429999999999998</v>
      </c>
    </row>
    <row r="87" spans="1:11">
      <c r="A87" s="343"/>
      <c r="F87" s="344"/>
      <c r="I87" s="344"/>
      <c r="J87" s="344"/>
      <c r="K87" s="345"/>
    </row>
    <row r="88" spans="1:11">
      <c r="A88" s="351">
        <f>D88</f>
        <v>4015612</v>
      </c>
      <c r="B88" s="352" t="s">
        <v>290</v>
      </c>
      <c r="C88" s="352" t="s">
        <v>310</v>
      </c>
      <c r="D88" s="352">
        <v>4015612</v>
      </c>
      <c r="E88" s="353" t="s">
        <v>47</v>
      </c>
      <c r="F88" s="353"/>
      <c r="G88" s="354"/>
      <c r="H88" s="354" t="s">
        <v>37</v>
      </c>
      <c r="I88" s="353"/>
      <c r="J88" s="353"/>
      <c r="K88" s="355">
        <v>9.84</v>
      </c>
    </row>
    <row r="89" spans="1:11">
      <c r="A89" s="346"/>
      <c r="B89" s="390" t="s">
        <v>351</v>
      </c>
      <c r="C89" s="390" t="s">
        <v>285</v>
      </c>
      <c r="D89" s="390" t="s">
        <v>284</v>
      </c>
      <c r="E89" s="391" t="s">
        <v>350</v>
      </c>
      <c r="F89" s="391" t="s">
        <v>281</v>
      </c>
      <c r="G89" s="390" t="s">
        <v>349</v>
      </c>
      <c r="H89" s="392"/>
      <c r="I89" s="393" t="s">
        <v>348</v>
      </c>
      <c r="J89" s="391"/>
      <c r="K89" s="394" t="s">
        <v>311</v>
      </c>
    </row>
    <row r="90" spans="1:11">
      <c r="A90" s="346"/>
      <c r="B90" s="390"/>
      <c r="C90" s="390"/>
      <c r="D90" s="390"/>
      <c r="E90" s="391"/>
      <c r="F90" s="391"/>
      <c r="G90" s="356" t="s">
        <v>347</v>
      </c>
      <c r="H90" s="356" t="s">
        <v>346</v>
      </c>
      <c r="I90" s="357" t="s">
        <v>347</v>
      </c>
      <c r="J90" s="357" t="s">
        <v>346</v>
      </c>
      <c r="K90" s="394"/>
    </row>
    <row r="91" spans="1:11">
      <c r="A91" s="343"/>
      <c r="B91" s="341" t="s">
        <v>279</v>
      </c>
      <c r="C91" s="341" t="s">
        <v>310</v>
      </c>
      <c r="D91" s="341" t="s">
        <v>512</v>
      </c>
      <c r="E91" s="344" t="s">
        <v>150</v>
      </c>
      <c r="F91" s="344">
        <v>1</v>
      </c>
      <c r="G91" s="327">
        <v>0.93</v>
      </c>
      <c r="H91" s="327">
        <v>7.0000000000000007E-2</v>
      </c>
      <c r="I91" s="344">
        <v>266.67001199999999</v>
      </c>
      <c r="J91" s="344">
        <v>88.784300000000002</v>
      </c>
      <c r="K91" s="345">
        <v>254.21799999999999</v>
      </c>
    </row>
    <row r="92" spans="1:11">
      <c r="A92" s="343"/>
      <c r="B92" s="341" t="s">
        <v>279</v>
      </c>
      <c r="C92" s="341" t="s">
        <v>310</v>
      </c>
      <c r="D92" s="341" t="s">
        <v>511</v>
      </c>
      <c r="E92" s="344" t="s">
        <v>510</v>
      </c>
      <c r="F92" s="344">
        <v>1</v>
      </c>
      <c r="G92" s="327">
        <v>0.52</v>
      </c>
      <c r="H92" s="327">
        <v>0.48</v>
      </c>
      <c r="I92" s="344">
        <v>4.0028519999999999</v>
      </c>
      <c r="J92" s="344">
        <v>3.3184999999999998</v>
      </c>
      <c r="K92" s="345">
        <v>3.6743999999999999</v>
      </c>
    </row>
    <row r="93" spans="1:11">
      <c r="A93" s="343"/>
      <c r="B93" s="341" t="s">
        <v>279</v>
      </c>
      <c r="C93" s="341" t="s">
        <v>310</v>
      </c>
      <c r="D93" s="341" t="s">
        <v>509</v>
      </c>
      <c r="E93" s="344" t="s">
        <v>508</v>
      </c>
      <c r="F93" s="344">
        <v>1</v>
      </c>
      <c r="G93" s="327">
        <v>0.74</v>
      </c>
      <c r="H93" s="327">
        <v>0.26</v>
      </c>
      <c r="I93" s="344">
        <v>236.55995999999999</v>
      </c>
      <c r="J93" s="344">
        <v>124.8325</v>
      </c>
      <c r="K93" s="345">
        <v>207.51089999999999</v>
      </c>
    </row>
    <row r="94" spans="1:11">
      <c r="A94" s="343"/>
      <c r="B94" s="341" t="s">
        <v>279</v>
      </c>
      <c r="C94" s="341" t="s">
        <v>310</v>
      </c>
      <c r="D94" s="341" t="s">
        <v>507</v>
      </c>
      <c r="E94" s="344" t="s">
        <v>506</v>
      </c>
      <c r="F94" s="344">
        <v>1</v>
      </c>
      <c r="G94" s="327">
        <v>0.72</v>
      </c>
      <c r="H94" s="327">
        <v>0.28000000000000003</v>
      </c>
      <c r="I94" s="344">
        <v>203.36568</v>
      </c>
      <c r="J94" s="344">
        <v>119.1747</v>
      </c>
      <c r="K94" s="345">
        <v>179.79220000000001</v>
      </c>
    </row>
    <row r="95" spans="1:11">
      <c r="A95" s="343"/>
      <c r="B95" s="341" t="s">
        <v>279</v>
      </c>
      <c r="C95" s="341" t="s">
        <v>310</v>
      </c>
      <c r="D95" s="341" t="s">
        <v>505</v>
      </c>
      <c r="E95" s="344" t="s">
        <v>504</v>
      </c>
      <c r="F95" s="344">
        <v>1</v>
      </c>
      <c r="G95" s="327">
        <v>1</v>
      </c>
      <c r="H95" s="327">
        <v>0</v>
      </c>
      <c r="I95" s="344">
        <v>170.30260799999999</v>
      </c>
      <c r="J95" s="344">
        <v>91.437799999999996</v>
      </c>
      <c r="K95" s="345">
        <v>170.30260000000001</v>
      </c>
    </row>
    <row r="96" spans="1:11">
      <c r="A96" s="343"/>
      <c r="B96" s="341" t="s">
        <v>279</v>
      </c>
      <c r="C96" s="341" t="s">
        <v>310</v>
      </c>
      <c r="D96" s="341" t="s">
        <v>503</v>
      </c>
      <c r="E96" s="344" t="s">
        <v>502</v>
      </c>
      <c r="F96" s="344">
        <v>1</v>
      </c>
      <c r="G96" s="327">
        <v>0.52</v>
      </c>
      <c r="H96" s="327">
        <v>0.48</v>
      </c>
      <c r="I96" s="344">
        <v>112.582596</v>
      </c>
      <c r="J96" s="344">
        <v>49.487499999999997</v>
      </c>
      <c r="K96" s="345">
        <v>82.296999999999997</v>
      </c>
    </row>
    <row r="97" spans="1:11">
      <c r="A97" s="343"/>
      <c r="B97" s="395"/>
      <c r="C97" s="395"/>
      <c r="D97" s="395"/>
      <c r="E97" s="396"/>
      <c r="F97" s="396"/>
      <c r="G97" s="395"/>
      <c r="H97" s="395" t="s">
        <v>307</v>
      </c>
      <c r="I97" s="396"/>
      <c r="J97" s="396"/>
      <c r="K97" s="358">
        <v>897.79510000000005</v>
      </c>
    </row>
    <row r="98" spans="1:11">
      <c r="A98" s="343"/>
      <c r="F98" s="344"/>
      <c r="I98" s="344"/>
      <c r="J98" s="344"/>
      <c r="K98" s="345"/>
    </row>
    <row r="99" spans="1:11">
      <c r="A99" s="346"/>
      <c r="B99" s="347" t="s">
        <v>334</v>
      </c>
      <c r="C99" s="347" t="s">
        <v>285</v>
      </c>
      <c r="D99" s="347" t="s">
        <v>284</v>
      </c>
      <c r="E99" s="348" t="s">
        <v>333</v>
      </c>
      <c r="F99" s="348" t="s">
        <v>281</v>
      </c>
      <c r="G99" s="397" t="s">
        <v>332</v>
      </c>
      <c r="H99" s="392"/>
      <c r="I99" s="391"/>
      <c r="J99" s="391"/>
      <c r="K99" s="394" t="s">
        <v>311</v>
      </c>
    </row>
    <row r="100" spans="1:11">
      <c r="A100" s="343"/>
      <c r="B100" s="341" t="s">
        <v>279</v>
      </c>
      <c r="C100" s="341" t="s">
        <v>310</v>
      </c>
      <c r="D100" s="341" t="s">
        <v>389</v>
      </c>
      <c r="E100" s="344" t="s">
        <v>388</v>
      </c>
      <c r="F100" s="344">
        <v>1</v>
      </c>
      <c r="G100" s="327" t="s">
        <v>327</v>
      </c>
      <c r="I100" s="344"/>
      <c r="J100" s="359">
        <v>18.016908000000001</v>
      </c>
      <c r="K100" s="345">
        <v>18.0169</v>
      </c>
    </row>
    <row r="101" spans="1:11">
      <c r="A101" s="343"/>
      <c r="B101" s="395"/>
      <c r="C101" s="395"/>
      <c r="D101" s="395"/>
      <c r="E101" s="396"/>
      <c r="F101" s="396"/>
      <c r="G101" s="395"/>
      <c r="H101" s="395" t="s">
        <v>307</v>
      </c>
      <c r="I101" s="396"/>
      <c r="J101" s="396"/>
      <c r="K101" s="358">
        <v>18.0169</v>
      </c>
    </row>
    <row r="102" spans="1:11">
      <c r="A102" s="343"/>
      <c r="F102" s="344"/>
      <c r="I102" s="344"/>
      <c r="J102" s="344"/>
      <c r="K102" s="345"/>
    </row>
    <row r="103" spans="1:11">
      <c r="A103" s="343"/>
      <c r="B103" s="395"/>
      <c r="C103" s="395"/>
      <c r="D103" s="395"/>
      <c r="E103" s="396"/>
      <c r="F103" s="396"/>
      <c r="G103" s="395"/>
      <c r="H103" s="395" t="s">
        <v>326</v>
      </c>
      <c r="I103" s="396"/>
      <c r="J103" s="396"/>
      <c r="K103" s="358">
        <v>915.81200000000001</v>
      </c>
    </row>
    <row r="104" spans="1:11">
      <c r="A104" s="343"/>
      <c r="B104" s="395"/>
      <c r="C104" s="395"/>
      <c r="D104" s="395"/>
      <c r="E104" s="396"/>
      <c r="F104" s="396"/>
      <c r="G104" s="395"/>
      <c r="H104" s="395" t="s">
        <v>325</v>
      </c>
      <c r="I104" s="396"/>
      <c r="J104" s="396"/>
      <c r="K104" s="358">
        <v>1.6330000000000001E-2</v>
      </c>
    </row>
    <row r="105" spans="1:11">
      <c r="A105" s="343"/>
      <c r="B105" s="395"/>
      <c r="C105" s="395"/>
      <c r="D105" s="395"/>
      <c r="E105" s="396"/>
      <c r="F105" s="396"/>
      <c r="G105" s="395"/>
      <c r="H105" s="395" t="s">
        <v>324</v>
      </c>
      <c r="I105" s="396"/>
      <c r="J105" s="396"/>
      <c r="K105" s="358">
        <v>8.8900000000000007E-2</v>
      </c>
    </row>
    <row r="106" spans="1:11">
      <c r="A106" s="343"/>
      <c r="B106" s="395"/>
      <c r="C106" s="395"/>
      <c r="D106" s="395"/>
      <c r="E106" s="396"/>
      <c r="F106" s="396"/>
      <c r="G106" s="395"/>
      <c r="H106" s="395" t="s">
        <v>323</v>
      </c>
      <c r="I106" s="396"/>
      <c r="J106" s="396"/>
      <c r="K106" s="358">
        <v>168.2</v>
      </c>
    </row>
    <row r="107" spans="1:11">
      <c r="A107" s="343"/>
      <c r="B107" s="395"/>
      <c r="C107" s="395"/>
      <c r="D107" s="395"/>
      <c r="E107" s="396"/>
      <c r="F107" s="396"/>
      <c r="G107" s="395"/>
      <c r="H107" s="395" t="s">
        <v>322</v>
      </c>
      <c r="I107" s="396"/>
      <c r="J107" s="396"/>
      <c r="K107" s="358">
        <v>5.4447999999999999</v>
      </c>
    </row>
    <row r="108" spans="1:11">
      <c r="A108" s="346"/>
      <c r="B108" s="347" t="s">
        <v>377</v>
      </c>
      <c r="C108" s="347" t="s">
        <v>285</v>
      </c>
      <c r="D108" s="347" t="s">
        <v>284</v>
      </c>
      <c r="E108" s="348" t="s">
        <v>376</v>
      </c>
      <c r="F108" s="348" t="s">
        <v>281</v>
      </c>
      <c r="G108" s="349" t="s">
        <v>282</v>
      </c>
      <c r="H108" s="397" t="s">
        <v>312</v>
      </c>
      <c r="I108" s="391"/>
      <c r="J108" s="391"/>
      <c r="K108" s="394" t="s">
        <v>489</v>
      </c>
    </row>
    <row r="109" spans="1:11">
      <c r="A109" s="343"/>
      <c r="B109" s="341" t="s">
        <v>274</v>
      </c>
      <c r="C109" s="341" t="s">
        <v>310</v>
      </c>
      <c r="D109" s="341">
        <v>4016096</v>
      </c>
      <c r="E109" s="344" t="s">
        <v>398</v>
      </c>
      <c r="F109" s="344">
        <v>1.1002700000000001</v>
      </c>
      <c r="G109" s="327" t="s">
        <v>37</v>
      </c>
      <c r="I109" s="344"/>
      <c r="J109" s="359">
        <v>1.2</v>
      </c>
      <c r="K109" s="345">
        <v>1.3203</v>
      </c>
    </row>
    <row r="110" spans="1:11">
      <c r="A110" s="343"/>
      <c r="B110" s="395"/>
      <c r="C110" s="395"/>
      <c r="D110" s="395"/>
      <c r="E110" s="396"/>
      <c r="F110" s="396"/>
      <c r="G110" s="395"/>
      <c r="H110" s="395" t="s">
        <v>307</v>
      </c>
      <c r="I110" s="396"/>
      <c r="J110" s="396"/>
      <c r="K110" s="358">
        <v>1.3203</v>
      </c>
    </row>
    <row r="111" spans="1:11">
      <c r="A111" s="346"/>
      <c r="B111" s="347" t="s">
        <v>314</v>
      </c>
      <c r="C111" s="347" t="s">
        <v>285</v>
      </c>
      <c r="D111" s="347" t="s">
        <v>284</v>
      </c>
      <c r="E111" s="348" t="s">
        <v>313</v>
      </c>
      <c r="F111" s="348" t="s">
        <v>281</v>
      </c>
      <c r="G111" s="349" t="s">
        <v>282</v>
      </c>
      <c r="H111" s="397" t="s">
        <v>312</v>
      </c>
      <c r="I111" s="391"/>
      <c r="J111" s="391"/>
      <c r="K111" s="394" t="s">
        <v>489</v>
      </c>
    </row>
    <row r="112" spans="1:11" ht="21">
      <c r="A112" s="343"/>
      <c r="B112" s="341" t="s">
        <v>274</v>
      </c>
      <c r="C112" s="341" t="s">
        <v>310</v>
      </c>
      <c r="D112" s="341">
        <v>5914354</v>
      </c>
      <c r="E112" s="344" t="s">
        <v>458</v>
      </c>
      <c r="F112" s="344">
        <v>2.0630099999999998</v>
      </c>
      <c r="G112" s="327" t="s">
        <v>308</v>
      </c>
      <c r="I112" s="344"/>
      <c r="J112" s="359">
        <v>1.49</v>
      </c>
      <c r="K112" s="345">
        <v>3.0739000000000001</v>
      </c>
    </row>
    <row r="113" spans="1:11">
      <c r="A113" s="343"/>
      <c r="B113" s="395"/>
      <c r="C113" s="395"/>
      <c r="D113" s="395"/>
      <c r="E113" s="396"/>
      <c r="F113" s="396"/>
      <c r="G113" s="395"/>
      <c r="H113" s="395" t="s">
        <v>307</v>
      </c>
      <c r="I113" s="396"/>
      <c r="J113" s="396"/>
      <c r="K113" s="358">
        <v>3.0739000000000001</v>
      </c>
    </row>
    <row r="114" spans="1:11">
      <c r="A114" s="343"/>
      <c r="F114" s="344"/>
      <c r="I114" s="344"/>
      <c r="J114" s="344"/>
      <c r="K114" s="345"/>
    </row>
    <row r="115" spans="1:11" ht="21">
      <c r="A115" s="351">
        <f>D115</f>
        <v>5914374</v>
      </c>
      <c r="B115" s="352" t="s">
        <v>290</v>
      </c>
      <c r="C115" s="352" t="s">
        <v>310</v>
      </c>
      <c r="D115" s="352">
        <v>5914374</v>
      </c>
      <c r="E115" s="353" t="s">
        <v>501</v>
      </c>
      <c r="F115" s="353" t="s">
        <v>335</v>
      </c>
      <c r="G115" s="354"/>
      <c r="H115" s="354" t="s">
        <v>41</v>
      </c>
      <c r="I115" s="353"/>
      <c r="J115" s="353"/>
      <c r="K115" s="355">
        <v>0.76</v>
      </c>
    </row>
    <row r="116" spans="1:11">
      <c r="A116" s="346"/>
      <c r="B116" s="390" t="s">
        <v>351</v>
      </c>
      <c r="C116" s="390" t="s">
        <v>285</v>
      </c>
      <c r="D116" s="390" t="s">
        <v>284</v>
      </c>
      <c r="E116" s="391" t="s">
        <v>350</v>
      </c>
      <c r="F116" s="391" t="s">
        <v>281</v>
      </c>
      <c r="G116" s="390" t="s">
        <v>349</v>
      </c>
      <c r="H116" s="392"/>
      <c r="I116" s="393" t="s">
        <v>348</v>
      </c>
      <c r="J116" s="391"/>
      <c r="K116" s="394" t="s">
        <v>311</v>
      </c>
    </row>
    <row r="117" spans="1:11">
      <c r="A117" s="346"/>
      <c r="B117" s="390"/>
      <c r="C117" s="390"/>
      <c r="D117" s="390"/>
      <c r="E117" s="391"/>
      <c r="F117" s="391"/>
      <c r="G117" s="356" t="s">
        <v>347</v>
      </c>
      <c r="H117" s="356" t="s">
        <v>346</v>
      </c>
      <c r="I117" s="357" t="s">
        <v>347</v>
      </c>
      <c r="J117" s="357" t="s">
        <v>346</v>
      </c>
      <c r="K117" s="394"/>
    </row>
    <row r="118" spans="1:11">
      <c r="A118" s="343"/>
      <c r="B118" s="341" t="s">
        <v>279</v>
      </c>
      <c r="C118" s="341" t="s">
        <v>310</v>
      </c>
      <c r="D118" s="341" t="s">
        <v>457</v>
      </c>
      <c r="E118" s="344" t="s">
        <v>456</v>
      </c>
      <c r="F118" s="344">
        <v>1</v>
      </c>
      <c r="G118" s="327">
        <v>1</v>
      </c>
      <c r="H118" s="327">
        <v>0</v>
      </c>
      <c r="I118" s="344">
        <v>237.74914799999999</v>
      </c>
      <c r="J118" s="344">
        <v>94.344899999999996</v>
      </c>
      <c r="K118" s="345">
        <v>237.7491</v>
      </c>
    </row>
    <row r="119" spans="1:11">
      <c r="A119" s="343"/>
      <c r="B119" s="395"/>
      <c r="C119" s="395"/>
      <c r="D119" s="395"/>
      <c r="E119" s="396"/>
      <c r="F119" s="396"/>
      <c r="G119" s="395"/>
      <c r="H119" s="395" t="s">
        <v>307</v>
      </c>
      <c r="I119" s="396"/>
      <c r="J119" s="396"/>
      <c r="K119" s="358">
        <v>237.7492</v>
      </c>
    </row>
    <row r="120" spans="1:11">
      <c r="A120" s="343"/>
      <c r="F120" s="344"/>
      <c r="I120" s="344"/>
      <c r="J120" s="344"/>
      <c r="K120" s="345"/>
    </row>
    <row r="121" spans="1:11">
      <c r="A121" s="343"/>
      <c r="B121" s="395"/>
      <c r="C121" s="395"/>
      <c r="D121" s="395"/>
      <c r="E121" s="396"/>
      <c r="F121" s="396"/>
      <c r="G121" s="395"/>
      <c r="H121" s="395" t="s">
        <v>326</v>
      </c>
      <c r="I121" s="396"/>
      <c r="J121" s="396"/>
      <c r="K121" s="358">
        <v>237.7492</v>
      </c>
    </row>
    <row r="122" spans="1:11">
      <c r="A122" s="343"/>
      <c r="B122" s="395"/>
      <c r="C122" s="395"/>
      <c r="D122" s="395"/>
      <c r="E122" s="396"/>
      <c r="F122" s="396"/>
      <c r="G122" s="395"/>
      <c r="H122" s="395" t="s">
        <v>325</v>
      </c>
      <c r="I122" s="396"/>
      <c r="J122" s="396"/>
      <c r="K122" s="358">
        <v>1.6330000000000001E-2</v>
      </c>
    </row>
    <row r="123" spans="1:11">
      <c r="A123" s="343"/>
      <c r="B123" s="395"/>
      <c r="C123" s="395"/>
      <c r="D123" s="395"/>
      <c r="E123" s="396"/>
      <c r="F123" s="396"/>
      <c r="G123" s="395"/>
      <c r="H123" s="395" t="s">
        <v>324</v>
      </c>
      <c r="I123" s="396"/>
      <c r="J123" s="396"/>
      <c r="K123" s="358">
        <v>1.2500000000000001E-2</v>
      </c>
    </row>
    <row r="124" spans="1:11">
      <c r="A124" s="343"/>
      <c r="B124" s="395"/>
      <c r="C124" s="395"/>
      <c r="D124" s="395"/>
      <c r="E124" s="396"/>
      <c r="F124" s="396"/>
      <c r="G124" s="395"/>
      <c r="H124" s="395" t="s">
        <v>323</v>
      </c>
      <c r="I124" s="396"/>
      <c r="J124" s="396"/>
      <c r="K124" s="358">
        <v>311.25</v>
      </c>
    </row>
    <row r="125" spans="1:11">
      <c r="A125" s="343"/>
      <c r="B125" s="395"/>
      <c r="C125" s="395"/>
      <c r="D125" s="395"/>
      <c r="E125" s="396"/>
      <c r="F125" s="396"/>
      <c r="G125" s="395"/>
      <c r="H125" s="395" t="s">
        <v>322</v>
      </c>
      <c r="I125" s="396"/>
      <c r="J125" s="396"/>
      <c r="K125" s="358">
        <v>0.76390000000000002</v>
      </c>
    </row>
    <row r="126" spans="1:11">
      <c r="A126" s="343"/>
      <c r="F126" s="344"/>
      <c r="I126" s="344"/>
      <c r="J126" s="344"/>
      <c r="K126" s="345"/>
    </row>
    <row r="127" spans="1:11">
      <c r="A127" s="351">
        <f>D127</f>
        <v>2003933</v>
      </c>
      <c r="B127" s="352" t="s">
        <v>290</v>
      </c>
      <c r="C127" s="352" t="s">
        <v>310</v>
      </c>
      <c r="D127" s="352">
        <v>2003933</v>
      </c>
      <c r="E127" s="353" t="s">
        <v>500</v>
      </c>
      <c r="F127" s="353" t="s">
        <v>335</v>
      </c>
      <c r="G127" s="354"/>
      <c r="H127" s="354" t="s">
        <v>99</v>
      </c>
      <c r="I127" s="353"/>
      <c r="J127" s="353"/>
      <c r="K127" s="355">
        <v>6.23</v>
      </c>
    </row>
    <row r="128" spans="1:11">
      <c r="A128" s="346"/>
      <c r="B128" s="347" t="s">
        <v>377</v>
      </c>
      <c r="C128" s="347" t="s">
        <v>285</v>
      </c>
      <c r="D128" s="347" t="s">
        <v>284</v>
      </c>
      <c r="E128" s="348" t="s">
        <v>376</v>
      </c>
      <c r="F128" s="348" t="s">
        <v>281</v>
      </c>
      <c r="G128" s="349" t="s">
        <v>282</v>
      </c>
      <c r="H128" s="397" t="s">
        <v>312</v>
      </c>
      <c r="I128" s="391"/>
      <c r="J128" s="391"/>
      <c r="K128" s="394" t="s">
        <v>489</v>
      </c>
    </row>
    <row r="129" spans="1:11">
      <c r="A129" s="343"/>
      <c r="B129" s="341" t="s">
        <v>274</v>
      </c>
      <c r="C129" s="341" t="s">
        <v>310</v>
      </c>
      <c r="D129" s="341">
        <v>4805756</v>
      </c>
      <c r="E129" s="344" t="s">
        <v>394</v>
      </c>
      <c r="F129" s="344">
        <v>0.76570000000000005</v>
      </c>
      <c r="G129" s="327" t="s">
        <v>37</v>
      </c>
      <c r="I129" s="344"/>
      <c r="J129" s="359">
        <v>4.05</v>
      </c>
      <c r="K129" s="345">
        <v>3.1011000000000002</v>
      </c>
    </row>
    <row r="130" spans="1:11" ht="21">
      <c r="A130" s="343"/>
      <c r="B130" s="341" t="s">
        <v>274</v>
      </c>
      <c r="C130" s="341" t="s">
        <v>310</v>
      </c>
      <c r="D130" s="341">
        <v>2004518</v>
      </c>
      <c r="E130" s="344" t="s">
        <v>392</v>
      </c>
      <c r="F130" s="344">
        <v>0.08</v>
      </c>
      <c r="G130" s="327" t="s">
        <v>37</v>
      </c>
      <c r="I130" s="344"/>
      <c r="J130" s="359">
        <v>39.1</v>
      </c>
      <c r="K130" s="345">
        <v>3.1280000000000001</v>
      </c>
    </row>
    <row r="131" spans="1:11">
      <c r="A131" s="343"/>
      <c r="B131" s="395"/>
      <c r="C131" s="395"/>
      <c r="D131" s="395"/>
      <c r="E131" s="396"/>
      <c r="F131" s="396"/>
      <c r="G131" s="395"/>
      <c r="H131" s="395" t="s">
        <v>307</v>
      </c>
      <c r="I131" s="396"/>
      <c r="J131" s="396"/>
      <c r="K131" s="358">
        <v>6.2290999999999999</v>
      </c>
    </row>
    <row r="132" spans="1:11">
      <c r="A132" s="343"/>
      <c r="F132" s="344"/>
      <c r="I132" s="344"/>
      <c r="J132" s="344"/>
      <c r="K132" s="345"/>
    </row>
    <row r="133" spans="1:11">
      <c r="A133" s="351">
        <f>D133</f>
        <v>4915740</v>
      </c>
      <c r="B133" s="352" t="s">
        <v>290</v>
      </c>
      <c r="C133" s="352" t="s">
        <v>310</v>
      </c>
      <c r="D133" s="352">
        <v>4915740</v>
      </c>
      <c r="E133" s="353" t="s">
        <v>499</v>
      </c>
      <c r="F133" s="353" t="s">
        <v>335</v>
      </c>
      <c r="G133" s="354"/>
      <c r="H133" s="354" t="s">
        <v>215</v>
      </c>
      <c r="I133" s="353"/>
      <c r="J133" s="353"/>
      <c r="K133" s="355">
        <v>1501.41</v>
      </c>
    </row>
    <row r="134" spans="1:11">
      <c r="A134" s="346"/>
      <c r="B134" s="347" t="s">
        <v>334</v>
      </c>
      <c r="C134" s="347" t="s">
        <v>285</v>
      </c>
      <c r="D134" s="347" t="s">
        <v>284</v>
      </c>
      <c r="E134" s="348" t="s">
        <v>333</v>
      </c>
      <c r="F134" s="348" t="s">
        <v>281</v>
      </c>
      <c r="G134" s="397" t="s">
        <v>332</v>
      </c>
      <c r="H134" s="392"/>
      <c r="I134" s="391"/>
      <c r="J134" s="391"/>
      <c r="K134" s="394" t="s">
        <v>311</v>
      </c>
    </row>
    <row r="135" spans="1:11">
      <c r="A135" s="343"/>
      <c r="B135" s="341" t="s">
        <v>279</v>
      </c>
      <c r="C135" s="341" t="s">
        <v>310</v>
      </c>
      <c r="D135" s="341" t="s">
        <v>389</v>
      </c>
      <c r="E135" s="344" t="s">
        <v>388</v>
      </c>
      <c r="F135" s="344">
        <v>10</v>
      </c>
      <c r="G135" s="327" t="s">
        <v>327</v>
      </c>
      <c r="I135" s="344"/>
      <c r="J135" s="359">
        <v>18.016908000000001</v>
      </c>
      <c r="K135" s="345">
        <v>180.16900000000001</v>
      </c>
    </row>
    <row r="136" spans="1:11">
      <c r="A136" s="343"/>
      <c r="B136" s="395"/>
      <c r="C136" s="395"/>
      <c r="D136" s="395"/>
      <c r="E136" s="396"/>
      <c r="F136" s="396"/>
      <c r="G136" s="395"/>
      <c r="H136" s="395" t="s">
        <v>307</v>
      </c>
      <c r="I136" s="396"/>
      <c r="J136" s="396"/>
      <c r="K136" s="358">
        <v>180.16900000000001</v>
      </c>
    </row>
    <row r="137" spans="1:11">
      <c r="A137" s="343"/>
      <c r="F137" s="344"/>
      <c r="I137" s="344"/>
      <c r="J137" s="344"/>
      <c r="K137" s="345"/>
    </row>
    <row r="138" spans="1:11">
      <c r="A138" s="343"/>
      <c r="B138" s="395"/>
      <c r="C138" s="395"/>
      <c r="D138" s="395"/>
      <c r="E138" s="396"/>
      <c r="F138" s="396"/>
      <c r="G138" s="395"/>
      <c r="H138" s="395" t="s">
        <v>326</v>
      </c>
      <c r="I138" s="396"/>
      <c r="J138" s="396"/>
      <c r="K138" s="358">
        <v>180.16900000000001</v>
      </c>
    </row>
    <row r="139" spans="1:11">
      <c r="A139" s="343"/>
      <c r="B139" s="395"/>
      <c r="C139" s="395"/>
      <c r="D139" s="395"/>
      <c r="E139" s="396"/>
      <c r="F139" s="396"/>
      <c r="G139" s="395"/>
      <c r="H139" s="395" t="s">
        <v>325</v>
      </c>
      <c r="I139" s="396"/>
      <c r="J139" s="396"/>
      <c r="K139" s="358">
        <v>1.6330000000000001E-2</v>
      </c>
    </row>
    <row r="140" spans="1:11">
      <c r="A140" s="343"/>
      <c r="B140" s="395"/>
      <c r="C140" s="395"/>
      <c r="D140" s="395"/>
      <c r="E140" s="396"/>
      <c r="F140" s="396"/>
      <c r="G140" s="395"/>
      <c r="H140" s="395" t="s">
        <v>324</v>
      </c>
      <c r="I140" s="396"/>
      <c r="J140" s="396"/>
      <c r="K140" s="358">
        <v>24.518000000000001</v>
      </c>
    </row>
    <row r="141" spans="1:11">
      <c r="A141" s="343"/>
      <c r="B141" s="395"/>
      <c r="C141" s="395"/>
      <c r="D141" s="395"/>
      <c r="E141" s="396"/>
      <c r="F141" s="396"/>
      <c r="G141" s="395"/>
      <c r="H141" s="395" t="s">
        <v>323</v>
      </c>
      <c r="I141" s="396"/>
      <c r="J141" s="396"/>
      <c r="K141" s="358">
        <v>0.12</v>
      </c>
    </row>
    <row r="142" spans="1:11">
      <c r="A142" s="343"/>
      <c r="B142" s="395"/>
      <c r="C142" s="395"/>
      <c r="D142" s="395"/>
      <c r="E142" s="396"/>
      <c r="F142" s="396"/>
      <c r="G142" s="395"/>
      <c r="H142" s="395" t="s">
        <v>322</v>
      </c>
      <c r="I142" s="396"/>
      <c r="J142" s="396"/>
      <c r="K142" s="358">
        <v>1501.4083000000001</v>
      </c>
    </row>
    <row r="143" spans="1:11">
      <c r="A143" s="343"/>
      <c r="F143" s="344"/>
      <c r="I143" s="344"/>
      <c r="J143" s="344"/>
      <c r="K143" s="345"/>
    </row>
    <row r="144" spans="1:11" ht="21">
      <c r="A144" s="351">
        <f>D144</f>
        <v>1107892</v>
      </c>
      <c r="B144" s="352" t="s">
        <v>290</v>
      </c>
      <c r="C144" s="352" t="s">
        <v>310</v>
      </c>
      <c r="D144" s="352">
        <v>1107892</v>
      </c>
      <c r="E144" s="353" t="s">
        <v>450</v>
      </c>
      <c r="F144" s="353" t="s">
        <v>335</v>
      </c>
      <c r="G144" s="354"/>
      <c r="H144" s="354" t="s">
        <v>37</v>
      </c>
      <c r="I144" s="353"/>
      <c r="J144" s="353"/>
      <c r="K144" s="355">
        <v>359.95</v>
      </c>
    </row>
    <row r="145" spans="1:11">
      <c r="A145" s="346"/>
      <c r="B145" s="390" t="s">
        <v>351</v>
      </c>
      <c r="C145" s="390" t="s">
        <v>285</v>
      </c>
      <c r="D145" s="390" t="s">
        <v>284</v>
      </c>
      <c r="E145" s="391" t="s">
        <v>350</v>
      </c>
      <c r="F145" s="391" t="s">
        <v>281</v>
      </c>
      <c r="G145" s="390" t="s">
        <v>349</v>
      </c>
      <c r="H145" s="392"/>
      <c r="I145" s="393" t="s">
        <v>348</v>
      </c>
      <c r="J145" s="391"/>
      <c r="K145" s="394" t="s">
        <v>311</v>
      </c>
    </row>
    <row r="146" spans="1:11">
      <c r="A146" s="346"/>
      <c r="B146" s="390"/>
      <c r="C146" s="390"/>
      <c r="D146" s="390"/>
      <c r="E146" s="391"/>
      <c r="F146" s="391"/>
      <c r="G146" s="356" t="s">
        <v>347</v>
      </c>
      <c r="H146" s="356" t="s">
        <v>346</v>
      </c>
      <c r="I146" s="357" t="s">
        <v>347</v>
      </c>
      <c r="J146" s="357" t="s">
        <v>346</v>
      </c>
      <c r="K146" s="394"/>
    </row>
    <row r="147" spans="1:11">
      <c r="A147" s="343"/>
      <c r="B147" s="341" t="s">
        <v>279</v>
      </c>
      <c r="C147" s="341" t="s">
        <v>310</v>
      </c>
      <c r="D147" s="341" t="s">
        <v>449</v>
      </c>
      <c r="E147" s="344" t="s">
        <v>448</v>
      </c>
      <c r="F147" s="344">
        <v>1</v>
      </c>
      <c r="G147" s="327">
        <v>1</v>
      </c>
      <c r="H147" s="327">
        <v>0</v>
      </c>
      <c r="I147" s="344">
        <v>1.0505880000000001</v>
      </c>
      <c r="J147" s="344">
        <v>0.84019999999999995</v>
      </c>
      <c r="K147" s="345">
        <v>1.0506</v>
      </c>
    </row>
    <row r="148" spans="1:11">
      <c r="A148" s="343"/>
      <c r="B148" s="341" t="s">
        <v>279</v>
      </c>
      <c r="C148" s="341" t="s">
        <v>310</v>
      </c>
      <c r="D148" s="341" t="s">
        <v>436</v>
      </c>
      <c r="E148" s="344" t="s">
        <v>435</v>
      </c>
      <c r="F148" s="344">
        <v>1</v>
      </c>
      <c r="G148" s="327">
        <v>1</v>
      </c>
      <c r="H148" s="327">
        <v>0</v>
      </c>
      <c r="I148" s="344">
        <v>41.847707999999997</v>
      </c>
      <c r="J148" s="344">
        <v>29.8203</v>
      </c>
      <c r="K148" s="345">
        <v>41.847700000000003</v>
      </c>
    </row>
    <row r="149" spans="1:11">
      <c r="A149" s="343"/>
      <c r="B149" s="341" t="s">
        <v>279</v>
      </c>
      <c r="C149" s="341" t="s">
        <v>310</v>
      </c>
      <c r="D149" s="341" t="s">
        <v>434</v>
      </c>
      <c r="E149" s="344" t="s">
        <v>433</v>
      </c>
      <c r="F149" s="344">
        <v>4</v>
      </c>
      <c r="G149" s="327">
        <v>0.9</v>
      </c>
      <c r="H149" s="327">
        <v>0.1</v>
      </c>
      <c r="I149" s="344">
        <v>0.63982799999999995</v>
      </c>
      <c r="J149" s="344">
        <v>0.51780000000000004</v>
      </c>
      <c r="K149" s="345">
        <v>2.5104000000000002</v>
      </c>
    </row>
    <row r="150" spans="1:11">
      <c r="A150" s="343"/>
      <c r="B150" s="341" t="s">
        <v>279</v>
      </c>
      <c r="C150" s="341" t="s">
        <v>310</v>
      </c>
      <c r="D150" s="341" t="s">
        <v>432</v>
      </c>
      <c r="E150" s="344" t="s">
        <v>431</v>
      </c>
      <c r="F150" s="344">
        <v>3</v>
      </c>
      <c r="G150" s="327">
        <v>0.41</v>
      </c>
      <c r="H150" s="327">
        <v>0.59</v>
      </c>
      <c r="I150" s="344">
        <v>1.3466039999999999</v>
      </c>
      <c r="J150" s="344">
        <v>1.0898000000000001</v>
      </c>
      <c r="K150" s="345">
        <v>3.5853000000000002</v>
      </c>
    </row>
    <row r="151" spans="1:11">
      <c r="A151" s="343"/>
      <c r="B151" s="395"/>
      <c r="C151" s="395"/>
      <c r="D151" s="395"/>
      <c r="E151" s="396"/>
      <c r="F151" s="396"/>
      <c r="G151" s="395"/>
      <c r="H151" s="395" t="s">
        <v>307</v>
      </c>
      <c r="I151" s="396"/>
      <c r="J151" s="396"/>
      <c r="K151" s="358">
        <v>48.994</v>
      </c>
    </row>
    <row r="152" spans="1:11">
      <c r="A152" s="343"/>
      <c r="F152" s="344"/>
      <c r="I152" s="344"/>
      <c r="J152" s="344"/>
      <c r="K152" s="345"/>
    </row>
    <row r="153" spans="1:11">
      <c r="A153" s="346"/>
      <c r="B153" s="347" t="s">
        <v>334</v>
      </c>
      <c r="C153" s="347" t="s">
        <v>285</v>
      </c>
      <c r="D153" s="347" t="s">
        <v>284</v>
      </c>
      <c r="E153" s="348" t="s">
        <v>333</v>
      </c>
      <c r="F153" s="348" t="s">
        <v>281</v>
      </c>
      <c r="G153" s="397" t="s">
        <v>332</v>
      </c>
      <c r="H153" s="392"/>
      <c r="I153" s="391"/>
      <c r="J153" s="391"/>
      <c r="K153" s="394" t="s">
        <v>311</v>
      </c>
    </row>
    <row r="154" spans="1:11">
      <c r="A154" s="343"/>
      <c r="B154" s="341" t="s">
        <v>279</v>
      </c>
      <c r="C154" s="341" t="s">
        <v>310</v>
      </c>
      <c r="D154" s="341" t="s">
        <v>430</v>
      </c>
      <c r="E154" s="344" t="s">
        <v>429</v>
      </c>
      <c r="F154" s="344">
        <v>1</v>
      </c>
      <c r="G154" s="327" t="s">
        <v>327</v>
      </c>
      <c r="I154" s="344"/>
      <c r="J154" s="359">
        <v>22.043364</v>
      </c>
      <c r="K154" s="345">
        <v>22.043399999999998</v>
      </c>
    </row>
    <row r="155" spans="1:11">
      <c r="A155" s="343"/>
      <c r="B155" s="341" t="s">
        <v>279</v>
      </c>
      <c r="C155" s="341" t="s">
        <v>310</v>
      </c>
      <c r="D155" s="341" t="s">
        <v>389</v>
      </c>
      <c r="E155" s="344" t="s">
        <v>388</v>
      </c>
      <c r="F155" s="344">
        <v>9</v>
      </c>
      <c r="G155" s="327" t="s">
        <v>327</v>
      </c>
      <c r="I155" s="344"/>
      <c r="J155" s="359">
        <v>18.016908000000001</v>
      </c>
      <c r="K155" s="345">
        <v>162.15209999999999</v>
      </c>
    </row>
    <row r="156" spans="1:11">
      <c r="A156" s="343"/>
      <c r="B156" s="395"/>
      <c r="C156" s="395"/>
      <c r="D156" s="395"/>
      <c r="E156" s="396"/>
      <c r="F156" s="396"/>
      <c r="G156" s="395"/>
      <c r="H156" s="395" t="s">
        <v>307</v>
      </c>
      <c r="I156" s="396"/>
      <c r="J156" s="396"/>
      <c r="K156" s="358">
        <v>184.19550000000001</v>
      </c>
    </row>
    <row r="157" spans="1:11">
      <c r="A157" s="343"/>
      <c r="F157" s="344"/>
      <c r="I157" s="344"/>
      <c r="J157" s="344"/>
      <c r="K157" s="345"/>
    </row>
    <row r="158" spans="1:11">
      <c r="A158" s="343"/>
      <c r="B158" s="395"/>
      <c r="C158" s="395"/>
      <c r="D158" s="395"/>
      <c r="E158" s="396"/>
      <c r="F158" s="396"/>
      <c r="G158" s="395"/>
      <c r="H158" s="395" t="s">
        <v>326</v>
      </c>
      <c r="I158" s="396"/>
      <c r="J158" s="396"/>
      <c r="K158" s="358">
        <v>233.18950000000001</v>
      </c>
    </row>
    <row r="159" spans="1:11">
      <c r="A159" s="343"/>
      <c r="B159" s="395"/>
      <c r="C159" s="395"/>
      <c r="D159" s="395"/>
      <c r="E159" s="396"/>
      <c r="F159" s="396"/>
      <c r="G159" s="395"/>
      <c r="H159" s="395" t="s">
        <v>325</v>
      </c>
      <c r="I159" s="396"/>
      <c r="J159" s="396"/>
      <c r="K159" s="358">
        <v>0</v>
      </c>
    </row>
    <row r="160" spans="1:11">
      <c r="A160" s="343"/>
      <c r="B160" s="395"/>
      <c r="C160" s="395"/>
      <c r="D160" s="395"/>
      <c r="E160" s="396"/>
      <c r="F160" s="396"/>
      <c r="G160" s="395"/>
      <c r="H160" s="395" t="s">
        <v>324</v>
      </c>
      <c r="I160" s="396"/>
      <c r="J160" s="396"/>
      <c r="K160" s="358">
        <v>0</v>
      </c>
    </row>
    <row r="161" spans="1:11">
      <c r="A161" s="343"/>
      <c r="B161" s="395"/>
      <c r="C161" s="395"/>
      <c r="D161" s="395"/>
      <c r="E161" s="396"/>
      <c r="F161" s="396"/>
      <c r="G161" s="395"/>
      <c r="H161" s="395" t="s">
        <v>323</v>
      </c>
      <c r="I161" s="396"/>
      <c r="J161" s="396"/>
      <c r="K161" s="358">
        <v>3.9289900000000002</v>
      </c>
    </row>
    <row r="162" spans="1:11">
      <c r="A162" s="343"/>
      <c r="B162" s="395"/>
      <c r="C162" s="395"/>
      <c r="D162" s="395"/>
      <c r="E162" s="396"/>
      <c r="F162" s="396"/>
      <c r="G162" s="395"/>
      <c r="H162" s="395" t="s">
        <v>322</v>
      </c>
      <c r="I162" s="396"/>
      <c r="J162" s="396"/>
      <c r="K162" s="358">
        <v>59.350999999999999</v>
      </c>
    </row>
    <row r="163" spans="1:11">
      <c r="A163" s="346"/>
      <c r="B163" s="347" t="s">
        <v>321</v>
      </c>
      <c r="C163" s="347" t="s">
        <v>285</v>
      </c>
      <c r="D163" s="347" t="s">
        <v>284</v>
      </c>
      <c r="E163" s="348" t="s">
        <v>320</v>
      </c>
      <c r="F163" s="348" t="s">
        <v>281</v>
      </c>
      <c r="G163" s="349" t="s">
        <v>282</v>
      </c>
      <c r="H163" s="397" t="s">
        <v>312</v>
      </c>
      <c r="I163" s="391"/>
      <c r="J163" s="391"/>
      <c r="K163" s="394" t="s">
        <v>489</v>
      </c>
    </row>
    <row r="164" spans="1:11">
      <c r="A164" s="343"/>
      <c r="B164" s="341" t="s">
        <v>279</v>
      </c>
      <c r="C164" s="341" t="s">
        <v>310</v>
      </c>
      <c r="D164" s="341" t="s">
        <v>442</v>
      </c>
      <c r="E164" s="344" t="s">
        <v>441</v>
      </c>
      <c r="F164" s="344">
        <v>0.84645999999999999</v>
      </c>
      <c r="G164" s="327" t="s">
        <v>315</v>
      </c>
      <c r="I164" s="344"/>
      <c r="J164" s="359">
        <v>5.4180840000000003</v>
      </c>
      <c r="K164" s="345">
        <v>4.5861999999999998</v>
      </c>
    </row>
    <row r="165" spans="1:11">
      <c r="A165" s="343"/>
      <c r="B165" s="341" t="s">
        <v>279</v>
      </c>
      <c r="C165" s="341" t="s">
        <v>310</v>
      </c>
      <c r="D165" s="341" t="s">
        <v>428</v>
      </c>
      <c r="E165" s="344" t="s">
        <v>427</v>
      </c>
      <c r="F165" s="344">
        <v>0.63334000000000001</v>
      </c>
      <c r="G165" s="327" t="s">
        <v>400</v>
      </c>
      <c r="I165" s="344"/>
      <c r="J165" s="359">
        <v>102.644724</v>
      </c>
      <c r="K165" s="345">
        <v>65.009</v>
      </c>
    </row>
    <row r="166" spans="1:11">
      <c r="A166" s="343"/>
      <c r="B166" s="341" t="s">
        <v>279</v>
      </c>
      <c r="C166" s="341" t="s">
        <v>310</v>
      </c>
      <c r="D166" s="341" t="s">
        <v>440</v>
      </c>
      <c r="E166" s="344" t="s">
        <v>439</v>
      </c>
      <c r="F166" s="344">
        <v>0.36753999999999998</v>
      </c>
      <c r="G166" s="327" t="s">
        <v>400</v>
      </c>
      <c r="I166" s="344"/>
      <c r="J166" s="359">
        <v>104.074152</v>
      </c>
      <c r="K166" s="345">
        <v>38.251399999999997</v>
      </c>
    </row>
    <row r="167" spans="1:11">
      <c r="A167" s="343"/>
      <c r="B167" s="341" t="s">
        <v>279</v>
      </c>
      <c r="C167" s="341" t="s">
        <v>310</v>
      </c>
      <c r="D167" s="341" t="s">
        <v>426</v>
      </c>
      <c r="E167" s="344" t="s">
        <v>425</v>
      </c>
      <c r="F167" s="344">
        <v>0.36753999999999998</v>
      </c>
      <c r="G167" s="327" t="s">
        <v>400</v>
      </c>
      <c r="I167" s="344"/>
      <c r="J167" s="359">
        <v>102.81415200000001</v>
      </c>
      <c r="K167" s="345">
        <v>37.7883</v>
      </c>
    </row>
    <row r="168" spans="1:11">
      <c r="A168" s="343"/>
      <c r="B168" s="341" t="s">
        <v>279</v>
      </c>
      <c r="C168" s="341" t="s">
        <v>310</v>
      </c>
      <c r="D168" s="341" t="s">
        <v>424</v>
      </c>
      <c r="E168" s="344" t="s">
        <v>423</v>
      </c>
      <c r="F168" s="344">
        <v>282.15206999999998</v>
      </c>
      <c r="G168" s="327" t="s">
        <v>315</v>
      </c>
      <c r="I168" s="344"/>
      <c r="J168" s="359">
        <v>0.51105599999999995</v>
      </c>
      <c r="K168" s="345">
        <v>144.2079</v>
      </c>
    </row>
    <row r="169" spans="1:11">
      <c r="A169" s="343"/>
      <c r="B169" s="395"/>
      <c r="C169" s="395"/>
      <c r="D169" s="395"/>
      <c r="E169" s="396"/>
      <c r="F169" s="396"/>
      <c r="G169" s="395"/>
      <c r="H169" s="395" t="s">
        <v>307</v>
      </c>
      <c r="I169" s="396"/>
      <c r="J169" s="396"/>
      <c r="K169" s="358">
        <v>289.84280000000001</v>
      </c>
    </row>
    <row r="170" spans="1:11">
      <c r="A170" s="346"/>
      <c r="B170" s="347" t="s">
        <v>314</v>
      </c>
      <c r="C170" s="347" t="s">
        <v>285</v>
      </c>
      <c r="D170" s="347" t="s">
        <v>284</v>
      </c>
      <c r="E170" s="348" t="s">
        <v>313</v>
      </c>
      <c r="F170" s="348" t="s">
        <v>281</v>
      </c>
      <c r="G170" s="349" t="s">
        <v>282</v>
      </c>
      <c r="H170" s="397" t="s">
        <v>312</v>
      </c>
      <c r="I170" s="391"/>
      <c r="J170" s="391"/>
      <c r="K170" s="394" t="s">
        <v>489</v>
      </c>
    </row>
    <row r="171" spans="1:11" ht="21">
      <c r="A171" s="343"/>
      <c r="B171" s="341" t="s">
        <v>274</v>
      </c>
      <c r="C171" s="341" t="s">
        <v>310</v>
      </c>
      <c r="D171" s="341">
        <v>5914655</v>
      </c>
      <c r="E171" s="344" t="s">
        <v>309</v>
      </c>
      <c r="F171" s="344">
        <v>8.4999999999999995E-4</v>
      </c>
      <c r="G171" s="327" t="s">
        <v>308</v>
      </c>
      <c r="I171" s="344"/>
      <c r="J171" s="359">
        <v>27.71</v>
      </c>
      <c r="K171" s="345">
        <v>2.3599999999999999E-2</v>
      </c>
    </row>
    <row r="172" spans="1:11" ht="21">
      <c r="A172" s="343"/>
      <c r="B172" s="341" t="s">
        <v>274</v>
      </c>
      <c r="C172" s="341" t="s">
        <v>310</v>
      </c>
      <c r="D172" s="341">
        <v>5914647</v>
      </c>
      <c r="E172" s="344" t="s">
        <v>422</v>
      </c>
      <c r="F172" s="344">
        <v>0.95001000000000002</v>
      </c>
      <c r="G172" s="327" t="s">
        <v>308</v>
      </c>
      <c r="I172" s="344"/>
      <c r="J172" s="359">
        <v>1.42</v>
      </c>
      <c r="K172" s="345">
        <v>1.349</v>
      </c>
    </row>
    <row r="173" spans="1:11" ht="21">
      <c r="A173" s="343"/>
      <c r="B173" s="341" t="s">
        <v>274</v>
      </c>
      <c r="C173" s="341" t="s">
        <v>310</v>
      </c>
      <c r="D173" s="341">
        <v>5914647</v>
      </c>
      <c r="E173" s="344" t="s">
        <v>422</v>
      </c>
      <c r="F173" s="344">
        <v>0.55130999999999997</v>
      </c>
      <c r="G173" s="327" t="s">
        <v>308</v>
      </c>
      <c r="I173" s="344"/>
      <c r="J173" s="359">
        <v>1.42</v>
      </c>
      <c r="K173" s="345">
        <v>0.78290000000000004</v>
      </c>
    </row>
    <row r="174" spans="1:11" ht="21">
      <c r="A174" s="343"/>
      <c r="B174" s="341" t="s">
        <v>274</v>
      </c>
      <c r="C174" s="341" t="s">
        <v>310</v>
      </c>
      <c r="D174" s="341">
        <v>5914647</v>
      </c>
      <c r="E174" s="344" t="s">
        <v>422</v>
      </c>
      <c r="F174" s="344">
        <v>0.55130999999999997</v>
      </c>
      <c r="G174" s="327" t="s">
        <v>308</v>
      </c>
      <c r="I174" s="344"/>
      <c r="J174" s="359">
        <v>1.42</v>
      </c>
      <c r="K174" s="345">
        <v>0.78290000000000004</v>
      </c>
    </row>
    <row r="175" spans="1:11" ht="21">
      <c r="A175" s="343"/>
      <c r="B175" s="341" t="s">
        <v>274</v>
      </c>
      <c r="C175" s="341" t="s">
        <v>310</v>
      </c>
      <c r="D175" s="341">
        <v>5914655</v>
      </c>
      <c r="E175" s="344" t="s">
        <v>309</v>
      </c>
      <c r="F175" s="344">
        <v>0.28215000000000001</v>
      </c>
      <c r="G175" s="327" t="s">
        <v>308</v>
      </c>
      <c r="I175" s="344"/>
      <c r="J175" s="359">
        <v>27.71</v>
      </c>
      <c r="K175" s="345">
        <v>7.8183999999999996</v>
      </c>
    </row>
    <row r="176" spans="1:11">
      <c r="A176" s="343"/>
      <c r="B176" s="395"/>
      <c r="C176" s="395"/>
      <c r="D176" s="395"/>
      <c r="E176" s="396"/>
      <c r="F176" s="396"/>
      <c r="G176" s="395"/>
      <c r="H176" s="395" t="s">
        <v>307</v>
      </c>
      <c r="I176" s="396"/>
      <c r="J176" s="396"/>
      <c r="K176" s="358">
        <v>10.7568</v>
      </c>
    </row>
    <row r="177" spans="1:11">
      <c r="A177" s="343"/>
      <c r="F177" s="344"/>
      <c r="I177" s="344"/>
      <c r="J177" s="344"/>
      <c r="K177" s="345"/>
    </row>
    <row r="178" spans="1:11">
      <c r="A178" s="351">
        <f>D178</f>
        <v>804047</v>
      </c>
      <c r="B178" s="352" t="s">
        <v>290</v>
      </c>
      <c r="C178" s="352" t="s">
        <v>310</v>
      </c>
      <c r="D178" s="352">
        <v>804047</v>
      </c>
      <c r="E178" s="353" t="s">
        <v>498</v>
      </c>
      <c r="F178" s="353" t="s">
        <v>335</v>
      </c>
      <c r="G178" s="354"/>
      <c r="H178" s="354" t="s">
        <v>99</v>
      </c>
      <c r="I178" s="353"/>
      <c r="J178" s="353"/>
      <c r="K178" s="355">
        <v>871.89</v>
      </c>
    </row>
    <row r="179" spans="1:11">
      <c r="A179" s="346"/>
      <c r="B179" s="390" t="s">
        <v>351</v>
      </c>
      <c r="C179" s="390" t="s">
        <v>285</v>
      </c>
      <c r="D179" s="390" t="s">
        <v>284</v>
      </c>
      <c r="E179" s="391" t="s">
        <v>350</v>
      </c>
      <c r="F179" s="391" t="s">
        <v>281</v>
      </c>
      <c r="G179" s="390" t="s">
        <v>349</v>
      </c>
      <c r="H179" s="392"/>
      <c r="I179" s="393" t="s">
        <v>348</v>
      </c>
      <c r="J179" s="391"/>
      <c r="K179" s="394" t="s">
        <v>311</v>
      </c>
    </row>
    <row r="180" spans="1:11">
      <c r="A180" s="346"/>
      <c r="B180" s="390"/>
      <c r="C180" s="390"/>
      <c r="D180" s="390"/>
      <c r="E180" s="391"/>
      <c r="F180" s="391"/>
      <c r="G180" s="356" t="s">
        <v>347</v>
      </c>
      <c r="H180" s="356" t="s">
        <v>346</v>
      </c>
      <c r="I180" s="357" t="s">
        <v>347</v>
      </c>
      <c r="J180" s="357" t="s">
        <v>346</v>
      </c>
      <c r="K180" s="394"/>
    </row>
    <row r="181" spans="1:11">
      <c r="A181" s="343"/>
      <c r="B181" s="341" t="s">
        <v>279</v>
      </c>
      <c r="C181" s="341" t="s">
        <v>310</v>
      </c>
      <c r="D181" s="341" t="s">
        <v>464</v>
      </c>
      <c r="E181" s="344" t="s">
        <v>463</v>
      </c>
      <c r="F181" s="344">
        <v>1</v>
      </c>
      <c r="G181" s="327">
        <v>1</v>
      </c>
      <c r="H181" s="327">
        <v>0</v>
      </c>
      <c r="I181" s="344">
        <v>252.71752799999999</v>
      </c>
      <c r="J181" s="344">
        <v>118.9012</v>
      </c>
      <c r="K181" s="345">
        <v>252.7175</v>
      </c>
    </row>
    <row r="182" spans="1:11">
      <c r="A182" s="343"/>
      <c r="B182" s="395"/>
      <c r="C182" s="395"/>
      <c r="D182" s="395"/>
      <c r="E182" s="396"/>
      <c r="F182" s="396"/>
      <c r="G182" s="395"/>
      <c r="H182" s="395" t="s">
        <v>307</v>
      </c>
      <c r="I182" s="396"/>
      <c r="J182" s="396"/>
      <c r="K182" s="358">
        <v>252.7175</v>
      </c>
    </row>
    <row r="183" spans="1:11">
      <c r="A183" s="343"/>
      <c r="F183" s="344"/>
      <c r="I183" s="344"/>
      <c r="J183" s="344"/>
      <c r="K183" s="345"/>
    </row>
    <row r="184" spans="1:11">
      <c r="A184" s="346"/>
      <c r="B184" s="347" t="s">
        <v>334</v>
      </c>
      <c r="C184" s="347" t="s">
        <v>285</v>
      </c>
      <c r="D184" s="347" t="s">
        <v>284</v>
      </c>
      <c r="E184" s="348" t="s">
        <v>333</v>
      </c>
      <c r="F184" s="348" t="s">
        <v>281</v>
      </c>
      <c r="G184" s="397" t="s">
        <v>332</v>
      </c>
      <c r="H184" s="392"/>
      <c r="I184" s="391"/>
      <c r="J184" s="391"/>
      <c r="K184" s="394" t="s">
        <v>311</v>
      </c>
    </row>
    <row r="185" spans="1:11">
      <c r="A185" s="343"/>
      <c r="B185" s="341" t="s">
        <v>279</v>
      </c>
      <c r="C185" s="341" t="s">
        <v>310</v>
      </c>
      <c r="D185" s="341" t="s">
        <v>389</v>
      </c>
      <c r="E185" s="344" t="s">
        <v>388</v>
      </c>
      <c r="F185" s="344">
        <v>3</v>
      </c>
      <c r="G185" s="327" t="s">
        <v>327</v>
      </c>
      <c r="I185" s="344"/>
      <c r="J185" s="359">
        <v>18.016908000000001</v>
      </c>
      <c r="K185" s="345">
        <v>54.050699999999999</v>
      </c>
    </row>
    <row r="186" spans="1:11">
      <c r="A186" s="343"/>
      <c r="B186" s="395"/>
      <c r="C186" s="395"/>
      <c r="D186" s="395"/>
      <c r="E186" s="396"/>
      <c r="F186" s="396"/>
      <c r="G186" s="395"/>
      <c r="H186" s="395" t="s">
        <v>307</v>
      </c>
      <c r="I186" s="396"/>
      <c r="J186" s="396"/>
      <c r="K186" s="358">
        <v>54.050699999999999</v>
      </c>
    </row>
    <row r="187" spans="1:11">
      <c r="A187" s="343"/>
      <c r="F187" s="344"/>
      <c r="I187" s="344"/>
      <c r="J187" s="344"/>
      <c r="K187" s="345"/>
    </row>
    <row r="188" spans="1:11">
      <c r="A188" s="343"/>
      <c r="B188" s="395"/>
      <c r="C188" s="395"/>
      <c r="D188" s="395"/>
      <c r="E188" s="396"/>
      <c r="F188" s="396"/>
      <c r="G188" s="395"/>
      <c r="H188" s="395" t="s">
        <v>326</v>
      </c>
      <c r="I188" s="396"/>
      <c r="J188" s="396"/>
      <c r="K188" s="358">
        <v>306.76819999999998</v>
      </c>
    </row>
    <row r="189" spans="1:11">
      <c r="A189" s="343"/>
      <c r="B189" s="395"/>
      <c r="C189" s="395"/>
      <c r="D189" s="395"/>
      <c r="E189" s="396"/>
      <c r="F189" s="396"/>
      <c r="G189" s="395"/>
      <c r="H189" s="395" t="s">
        <v>325</v>
      </c>
      <c r="I189" s="396"/>
      <c r="J189" s="396"/>
      <c r="K189" s="358">
        <v>0</v>
      </c>
    </row>
    <row r="190" spans="1:11">
      <c r="A190" s="343"/>
      <c r="B190" s="395"/>
      <c r="C190" s="395"/>
      <c r="D190" s="395"/>
      <c r="E190" s="396"/>
      <c r="F190" s="396"/>
      <c r="G190" s="395"/>
      <c r="H190" s="395" t="s">
        <v>324</v>
      </c>
      <c r="I190" s="396"/>
      <c r="J190" s="396"/>
      <c r="K190" s="358">
        <v>0</v>
      </c>
    </row>
    <row r="191" spans="1:11">
      <c r="A191" s="343"/>
      <c r="B191" s="395"/>
      <c r="C191" s="395"/>
      <c r="D191" s="395"/>
      <c r="E191" s="396"/>
      <c r="F191" s="396"/>
      <c r="G191" s="395"/>
      <c r="H191" s="395" t="s">
        <v>323</v>
      </c>
      <c r="I191" s="396"/>
      <c r="J191" s="396"/>
      <c r="K191" s="358">
        <v>2.4900000000000002</v>
      </c>
    </row>
    <row r="192" spans="1:11">
      <c r="A192" s="343"/>
      <c r="B192" s="395"/>
      <c r="C192" s="395"/>
      <c r="D192" s="395"/>
      <c r="E192" s="396"/>
      <c r="F192" s="396"/>
      <c r="G192" s="395"/>
      <c r="H192" s="395" t="s">
        <v>322</v>
      </c>
      <c r="I192" s="396"/>
      <c r="J192" s="396"/>
      <c r="K192" s="358">
        <v>123.20010000000001</v>
      </c>
    </row>
    <row r="193" spans="1:11">
      <c r="A193" s="346"/>
      <c r="B193" s="347" t="s">
        <v>321</v>
      </c>
      <c r="C193" s="347" t="s">
        <v>285</v>
      </c>
      <c r="D193" s="347" t="s">
        <v>284</v>
      </c>
      <c r="E193" s="348" t="s">
        <v>320</v>
      </c>
      <c r="F193" s="348" t="s">
        <v>281</v>
      </c>
      <c r="G193" s="349" t="s">
        <v>282</v>
      </c>
      <c r="H193" s="397" t="s">
        <v>312</v>
      </c>
      <c r="I193" s="391"/>
      <c r="J193" s="391"/>
      <c r="K193" s="394" t="s">
        <v>489</v>
      </c>
    </row>
    <row r="194" spans="1:11">
      <c r="A194" s="343"/>
      <c r="B194" s="341" t="s">
        <v>279</v>
      </c>
      <c r="C194" s="341" t="s">
        <v>310</v>
      </c>
      <c r="D194" s="341" t="s">
        <v>497</v>
      </c>
      <c r="E194" s="344" t="s">
        <v>496</v>
      </c>
      <c r="F194" s="344">
        <v>1</v>
      </c>
      <c r="G194" s="327" t="s">
        <v>99</v>
      </c>
      <c r="I194" s="344"/>
      <c r="J194" s="359">
        <v>530.60607600000003</v>
      </c>
      <c r="K194" s="345">
        <v>530.60609999999997</v>
      </c>
    </row>
    <row r="195" spans="1:11">
      <c r="A195" s="343"/>
      <c r="B195" s="395"/>
      <c r="C195" s="395"/>
      <c r="D195" s="395"/>
      <c r="E195" s="396"/>
      <c r="F195" s="396"/>
      <c r="G195" s="395"/>
      <c r="H195" s="395" t="s">
        <v>307</v>
      </c>
      <c r="I195" s="396"/>
      <c r="J195" s="396"/>
      <c r="K195" s="358">
        <v>530.60609999999997</v>
      </c>
    </row>
    <row r="196" spans="1:11">
      <c r="A196" s="346"/>
      <c r="B196" s="347" t="s">
        <v>377</v>
      </c>
      <c r="C196" s="347" t="s">
        <v>285</v>
      </c>
      <c r="D196" s="347" t="s">
        <v>284</v>
      </c>
      <c r="E196" s="348" t="s">
        <v>376</v>
      </c>
      <c r="F196" s="348" t="s">
        <v>281</v>
      </c>
      <c r="G196" s="349" t="s">
        <v>282</v>
      </c>
      <c r="H196" s="397" t="s">
        <v>312</v>
      </c>
      <c r="I196" s="391"/>
      <c r="J196" s="391"/>
      <c r="K196" s="394" t="s">
        <v>489</v>
      </c>
    </row>
    <row r="197" spans="1:11">
      <c r="A197" s="343"/>
      <c r="B197" s="341" t="s">
        <v>274</v>
      </c>
      <c r="C197" s="341" t="s">
        <v>310</v>
      </c>
      <c r="D197" s="341">
        <v>1109671</v>
      </c>
      <c r="E197" s="344" t="s">
        <v>477</v>
      </c>
      <c r="F197" s="344">
        <v>1.252E-2</v>
      </c>
      <c r="G197" s="327" t="s">
        <v>37</v>
      </c>
      <c r="I197" s="344"/>
      <c r="J197" s="359">
        <v>366.09</v>
      </c>
      <c r="K197" s="345">
        <v>4.5834000000000001</v>
      </c>
    </row>
    <row r="198" spans="1:11" ht="21">
      <c r="A198" s="343"/>
      <c r="B198" s="341" t="s">
        <v>274</v>
      </c>
      <c r="C198" s="341" t="s">
        <v>310</v>
      </c>
      <c r="D198" s="341">
        <v>1106165</v>
      </c>
      <c r="E198" s="344" t="s">
        <v>454</v>
      </c>
      <c r="F198" s="344">
        <v>0.499</v>
      </c>
      <c r="G198" s="327" t="s">
        <v>37</v>
      </c>
      <c r="I198" s="344"/>
      <c r="J198" s="359">
        <v>308.32</v>
      </c>
      <c r="K198" s="345">
        <v>153.85169999999999</v>
      </c>
    </row>
    <row r="199" spans="1:11" ht="21">
      <c r="A199" s="343"/>
      <c r="B199" s="341" t="s">
        <v>274</v>
      </c>
      <c r="C199" s="341" t="s">
        <v>310</v>
      </c>
      <c r="D199" s="341">
        <v>3103302</v>
      </c>
      <c r="E199" s="344" t="s">
        <v>370</v>
      </c>
      <c r="F199" s="344">
        <v>0.9</v>
      </c>
      <c r="G199" s="327" t="s">
        <v>17</v>
      </c>
      <c r="I199" s="344"/>
      <c r="J199" s="359">
        <v>66.28</v>
      </c>
      <c r="K199" s="345">
        <v>59.652000000000001</v>
      </c>
    </row>
    <row r="200" spans="1:11">
      <c r="A200" s="343"/>
      <c r="B200" s="395"/>
      <c r="C200" s="395"/>
      <c r="D200" s="395"/>
      <c r="E200" s="396"/>
      <c r="F200" s="396"/>
      <c r="G200" s="395"/>
      <c r="H200" s="395" t="s">
        <v>307</v>
      </c>
      <c r="I200" s="396"/>
      <c r="J200" s="396"/>
      <c r="K200" s="358">
        <v>218.08709999999999</v>
      </c>
    </row>
    <row r="201" spans="1:11">
      <c r="A201" s="343"/>
      <c r="F201" s="344"/>
      <c r="I201" s="344"/>
      <c r="J201" s="344"/>
      <c r="K201" s="345"/>
    </row>
    <row r="202" spans="1:11">
      <c r="A202" s="351">
        <f>D202</f>
        <v>804141</v>
      </c>
      <c r="B202" s="352" t="s">
        <v>290</v>
      </c>
      <c r="C202" s="352" t="s">
        <v>310</v>
      </c>
      <c r="D202" s="352">
        <v>804141</v>
      </c>
      <c r="E202" s="353" t="s">
        <v>495</v>
      </c>
      <c r="F202" s="353" t="s">
        <v>335</v>
      </c>
      <c r="G202" s="354"/>
      <c r="H202" s="354" t="s">
        <v>225</v>
      </c>
      <c r="I202" s="353"/>
      <c r="J202" s="353"/>
      <c r="K202" s="355">
        <v>2145.29</v>
      </c>
    </row>
    <row r="203" spans="1:11">
      <c r="A203" s="346"/>
      <c r="B203" s="347" t="s">
        <v>377</v>
      </c>
      <c r="C203" s="347" t="s">
        <v>285</v>
      </c>
      <c r="D203" s="347" t="s">
        <v>284</v>
      </c>
      <c r="E203" s="348" t="s">
        <v>376</v>
      </c>
      <c r="F203" s="348" t="s">
        <v>281</v>
      </c>
      <c r="G203" s="349" t="s">
        <v>282</v>
      </c>
      <c r="H203" s="397" t="s">
        <v>312</v>
      </c>
      <c r="I203" s="391"/>
      <c r="J203" s="391"/>
      <c r="K203" s="394" t="s">
        <v>489</v>
      </c>
    </row>
    <row r="204" spans="1:11" ht="21">
      <c r="A204" s="343"/>
      <c r="B204" s="341" t="s">
        <v>274</v>
      </c>
      <c r="C204" s="341" t="s">
        <v>310</v>
      </c>
      <c r="D204" s="341">
        <v>1107892</v>
      </c>
      <c r="E204" s="344" t="s">
        <v>450</v>
      </c>
      <c r="F204" s="344">
        <v>3.6379999999999999</v>
      </c>
      <c r="G204" s="327" t="s">
        <v>37</v>
      </c>
      <c r="I204" s="344"/>
      <c r="J204" s="359">
        <v>359.95</v>
      </c>
      <c r="K204" s="345">
        <v>1309.4981</v>
      </c>
    </row>
    <row r="205" spans="1:11" ht="21">
      <c r="A205" s="343"/>
      <c r="B205" s="341" t="s">
        <v>274</v>
      </c>
      <c r="C205" s="341" t="s">
        <v>310</v>
      </c>
      <c r="D205" s="341">
        <v>3103302</v>
      </c>
      <c r="E205" s="344" t="s">
        <v>370</v>
      </c>
      <c r="F205" s="344">
        <v>12.61</v>
      </c>
      <c r="G205" s="327" t="s">
        <v>17</v>
      </c>
      <c r="I205" s="344"/>
      <c r="J205" s="359">
        <v>66.28</v>
      </c>
      <c r="K205" s="345">
        <v>835.79079999999999</v>
      </c>
    </row>
    <row r="206" spans="1:11">
      <c r="A206" s="343"/>
      <c r="B206" s="395"/>
      <c r="C206" s="395"/>
      <c r="D206" s="395"/>
      <c r="E206" s="396"/>
      <c r="F206" s="396"/>
      <c r="G206" s="395"/>
      <c r="H206" s="395" t="s">
        <v>307</v>
      </c>
      <c r="I206" s="396"/>
      <c r="J206" s="396"/>
      <c r="K206" s="358">
        <v>2145.2889</v>
      </c>
    </row>
    <row r="207" spans="1:11">
      <c r="A207" s="343"/>
      <c r="F207" s="344"/>
      <c r="I207" s="344"/>
      <c r="J207" s="344"/>
      <c r="K207" s="345"/>
    </row>
    <row r="208" spans="1:11" ht="21">
      <c r="A208" s="351">
        <f>D208</f>
        <v>6817857</v>
      </c>
      <c r="B208" s="352" t="s">
        <v>290</v>
      </c>
      <c r="C208" s="352" t="s">
        <v>310</v>
      </c>
      <c r="D208" s="352">
        <v>6817857</v>
      </c>
      <c r="E208" s="353" t="s">
        <v>494</v>
      </c>
      <c r="F208" s="353" t="s">
        <v>335</v>
      </c>
      <c r="G208" s="354"/>
      <c r="H208" s="354" t="s">
        <v>99</v>
      </c>
      <c r="I208" s="353"/>
      <c r="J208" s="353"/>
      <c r="K208" s="355">
        <v>2667.84</v>
      </c>
    </row>
    <row r="209" spans="1:11">
      <c r="A209" s="346"/>
      <c r="B209" s="390" t="s">
        <v>351</v>
      </c>
      <c r="C209" s="390" t="s">
        <v>285</v>
      </c>
      <c r="D209" s="390" t="s">
        <v>284</v>
      </c>
      <c r="E209" s="391" t="s">
        <v>350</v>
      </c>
      <c r="F209" s="391" t="s">
        <v>281</v>
      </c>
      <c r="G209" s="390" t="s">
        <v>349</v>
      </c>
      <c r="H209" s="392"/>
      <c r="I209" s="393" t="s">
        <v>348</v>
      </c>
      <c r="J209" s="391"/>
      <c r="K209" s="394" t="s">
        <v>311</v>
      </c>
    </row>
    <row r="210" spans="1:11">
      <c r="A210" s="346"/>
      <c r="B210" s="390"/>
      <c r="C210" s="390"/>
      <c r="D210" s="390"/>
      <c r="E210" s="391"/>
      <c r="F210" s="391"/>
      <c r="G210" s="356" t="s">
        <v>347</v>
      </c>
      <c r="H210" s="356" t="s">
        <v>346</v>
      </c>
      <c r="I210" s="357" t="s">
        <v>347</v>
      </c>
      <c r="J210" s="357" t="s">
        <v>346</v>
      </c>
      <c r="K210" s="394"/>
    </row>
    <row r="211" spans="1:11">
      <c r="A211" s="343"/>
      <c r="B211" s="341" t="s">
        <v>279</v>
      </c>
      <c r="C211" s="341" t="s">
        <v>310</v>
      </c>
      <c r="D211" s="341" t="s">
        <v>493</v>
      </c>
      <c r="E211" s="344" t="s">
        <v>492</v>
      </c>
      <c r="F211" s="344">
        <v>1</v>
      </c>
      <c r="G211" s="327">
        <v>1</v>
      </c>
      <c r="H211" s="327">
        <v>0</v>
      </c>
      <c r="I211" s="344">
        <v>360.28246799999999</v>
      </c>
      <c r="J211" s="344">
        <v>213.84549999999999</v>
      </c>
      <c r="K211" s="345">
        <v>360.28250000000003</v>
      </c>
    </row>
    <row r="212" spans="1:11">
      <c r="A212" s="343"/>
      <c r="B212" s="395"/>
      <c r="C212" s="395"/>
      <c r="D212" s="395"/>
      <c r="E212" s="396"/>
      <c r="F212" s="396"/>
      <c r="G212" s="395"/>
      <c r="H212" s="395" t="s">
        <v>307</v>
      </c>
      <c r="I212" s="396"/>
      <c r="J212" s="396"/>
      <c r="K212" s="358">
        <v>360.28250000000003</v>
      </c>
    </row>
    <row r="213" spans="1:11">
      <c r="A213" s="343"/>
      <c r="F213" s="344"/>
      <c r="I213" s="344"/>
      <c r="J213" s="344"/>
      <c r="K213" s="345"/>
    </row>
    <row r="214" spans="1:11">
      <c r="A214" s="346"/>
      <c r="B214" s="347" t="s">
        <v>334</v>
      </c>
      <c r="C214" s="347" t="s">
        <v>285</v>
      </c>
      <c r="D214" s="347" t="s">
        <v>284</v>
      </c>
      <c r="E214" s="348" t="s">
        <v>333</v>
      </c>
      <c r="F214" s="348" t="s">
        <v>281</v>
      </c>
      <c r="G214" s="397" t="s">
        <v>332</v>
      </c>
      <c r="H214" s="392"/>
      <c r="I214" s="391"/>
      <c r="J214" s="391"/>
      <c r="K214" s="394" t="s">
        <v>311</v>
      </c>
    </row>
    <row r="215" spans="1:11">
      <c r="A215" s="343"/>
      <c r="B215" s="341" t="s">
        <v>279</v>
      </c>
      <c r="C215" s="341" t="s">
        <v>310</v>
      </c>
      <c r="D215" s="341" t="s">
        <v>389</v>
      </c>
      <c r="E215" s="344" t="s">
        <v>388</v>
      </c>
      <c r="F215" s="344">
        <v>3</v>
      </c>
      <c r="G215" s="327" t="s">
        <v>327</v>
      </c>
      <c r="I215" s="344"/>
      <c r="J215" s="359">
        <v>18.016908000000001</v>
      </c>
      <c r="K215" s="345">
        <v>54.050699999999999</v>
      </c>
    </row>
    <row r="216" spans="1:11">
      <c r="A216" s="343"/>
      <c r="B216" s="395"/>
      <c r="C216" s="395"/>
      <c r="D216" s="395"/>
      <c r="E216" s="396"/>
      <c r="F216" s="396"/>
      <c r="G216" s="395"/>
      <c r="H216" s="395" t="s">
        <v>307</v>
      </c>
      <c r="I216" s="396"/>
      <c r="J216" s="396"/>
      <c r="K216" s="358">
        <v>54.050699999999999</v>
      </c>
    </row>
    <row r="217" spans="1:11">
      <c r="A217" s="343"/>
      <c r="F217" s="344"/>
      <c r="I217" s="344"/>
      <c r="J217" s="344"/>
      <c r="K217" s="345"/>
    </row>
    <row r="218" spans="1:11">
      <c r="A218" s="343"/>
      <c r="B218" s="395"/>
      <c r="C218" s="395"/>
      <c r="D218" s="395"/>
      <c r="E218" s="396"/>
      <c r="F218" s="396"/>
      <c r="G218" s="395"/>
      <c r="H218" s="395" t="s">
        <v>326</v>
      </c>
      <c r="I218" s="396"/>
      <c r="J218" s="396"/>
      <c r="K218" s="358">
        <v>414.33319999999998</v>
      </c>
    </row>
    <row r="219" spans="1:11">
      <c r="A219" s="343"/>
      <c r="B219" s="395"/>
      <c r="C219" s="395"/>
      <c r="D219" s="395"/>
      <c r="E219" s="396"/>
      <c r="F219" s="396"/>
      <c r="G219" s="395"/>
      <c r="H219" s="395" t="s">
        <v>325</v>
      </c>
      <c r="I219" s="396"/>
      <c r="J219" s="396"/>
      <c r="K219" s="358">
        <v>0</v>
      </c>
    </row>
    <row r="220" spans="1:11">
      <c r="A220" s="343"/>
      <c r="B220" s="395"/>
      <c r="C220" s="395"/>
      <c r="D220" s="395"/>
      <c r="E220" s="396"/>
      <c r="F220" s="396"/>
      <c r="G220" s="395"/>
      <c r="H220" s="395" t="s">
        <v>324</v>
      </c>
      <c r="I220" s="396"/>
      <c r="J220" s="396"/>
      <c r="K220" s="358">
        <v>0</v>
      </c>
    </row>
    <row r="221" spans="1:11">
      <c r="A221" s="343"/>
      <c r="B221" s="395"/>
      <c r="C221" s="395"/>
      <c r="D221" s="395"/>
      <c r="E221" s="396"/>
      <c r="F221" s="396"/>
      <c r="G221" s="395"/>
      <c r="H221" s="395" t="s">
        <v>323</v>
      </c>
      <c r="I221" s="396"/>
      <c r="J221" s="396"/>
      <c r="K221" s="358">
        <v>2.4900000000000002</v>
      </c>
    </row>
    <row r="222" spans="1:11">
      <c r="A222" s="343"/>
      <c r="B222" s="395"/>
      <c r="C222" s="395"/>
      <c r="D222" s="395"/>
      <c r="E222" s="396"/>
      <c r="F222" s="396"/>
      <c r="G222" s="395"/>
      <c r="H222" s="395" t="s">
        <v>322</v>
      </c>
      <c r="I222" s="396"/>
      <c r="J222" s="396"/>
      <c r="K222" s="358">
        <v>166.3989</v>
      </c>
    </row>
    <row r="223" spans="1:11">
      <c r="A223" s="346"/>
      <c r="B223" s="347" t="s">
        <v>377</v>
      </c>
      <c r="C223" s="347" t="s">
        <v>285</v>
      </c>
      <c r="D223" s="347" t="s">
        <v>284</v>
      </c>
      <c r="E223" s="348" t="s">
        <v>376</v>
      </c>
      <c r="F223" s="348" t="s">
        <v>281</v>
      </c>
      <c r="G223" s="349" t="s">
        <v>282</v>
      </c>
      <c r="H223" s="397" t="s">
        <v>312</v>
      </c>
      <c r="I223" s="391"/>
      <c r="J223" s="391"/>
      <c r="K223" s="394" t="s">
        <v>489</v>
      </c>
    </row>
    <row r="224" spans="1:11">
      <c r="A224" s="343"/>
      <c r="B224" s="341" t="s">
        <v>274</v>
      </c>
      <c r="C224" s="341" t="s">
        <v>310</v>
      </c>
      <c r="D224" s="341">
        <v>2003867</v>
      </c>
      <c r="E224" s="344" t="s">
        <v>483</v>
      </c>
      <c r="F224" s="344">
        <v>2.58283</v>
      </c>
      <c r="G224" s="327" t="s">
        <v>17</v>
      </c>
      <c r="I224" s="344"/>
      <c r="J224" s="359">
        <v>14.08</v>
      </c>
      <c r="K224" s="345">
        <v>36.366199999999999</v>
      </c>
    </row>
    <row r="225" spans="1:11">
      <c r="A225" s="343"/>
      <c r="B225" s="341" t="s">
        <v>274</v>
      </c>
      <c r="C225" s="341" t="s">
        <v>310</v>
      </c>
      <c r="D225" s="341">
        <v>1109669</v>
      </c>
      <c r="E225" s="344" t="s">
        <v>479</v>
      </c>
      <c r="F225" s="344">
        <v>0.14748</v>
      </c>
      <c r="G225" s="327" t="s">
        <v>37</v>
      </c>
      <c r="I225" s="344"/>
      <c r="J225" s="359">
        <v>402.59</v>
      </c>
      <c r="K225" s="345">
        <v>59.374000000000002</v>
      </c>
    </row>
    <row r="226" spans="1:11" ht="21">
      <c r="A226" s="343"/>
      <c r="B226" s="341" t="s">
        <v>274</v>
      </c>
      <c r="C226" s="341" t="s">
        <v>310</v>
      </c>
      <c r="D226" s="341">
        <v>1106057</v>
      </c>
      <c r="E226" s="344" t="s">
        <v>437</v>
      </c>
      <c r="F226" s="344">
        <v>0.32</v>
      </c>
      <c r="G226" s="327" t="s">
        <v>37</v>
      </c>
      <c r="I226" s="344"/>
      <c r="J226" s="359">
        <v>350.19</v>
      </c>
      <c r="K226" s="345">
        <v>112.0608</v>
      </c>
    </row>
    <row r="227" spans="1:11">
      <c r="A227" s="343"/>
      <c r="B227" s="341" t="s">
        <v>274</v>
      </c>
      <c r="C227" s="341" t="s">
        <v>310</v>
      </c>
      <c r="D227" s="341">
        <v>6817781</v>
      </c>
      <c r="E227" s="344" t="s">
        <v>420</v>
      </c>
      <c r="F227" s="344">
        <v>1</v>
      </c>
      <c r="G227" s="327" t="s">
        <v>99</v>
      </c>
      <c r="I227" s="344"/>
      <c r="J227" s="359">
        <v>2293.64</v>
      </c>
      <c r="K227" s="345">
        <v>2293.64</v>
      </c>
    </row>
    <row r="228" spans="1:11">
      <c r="A228" s="343"/>
      <c r="B228" s="395"/>
      <c r="C228" s="395"/>
      <c r="D228" s="395"/>
      <c r="E228" s="396"/>
      <c r="F228" s="396"/>
      <c r="G228" s="395"/>
      <c r="H228" s="395" t="s">
        <v>307</v>
      </c>
      <c r="I228" s="396"/>
      <c r="J228" s="396"/>
      <c r="K228" s="358">
        <v>2501.4409999999998</v>
      </c>
    </row>
    <row r="229" spans="1:11">
      <c r="A229" s="343"/>
      <c r="F229" s="344"/>
      <c r="I229" s="344"/>
      <c r="J229" s="344"/>
      <c r="K229" s="345"/>
    </row>
    <row r="230" spans="1:11">
      <c r="A230" s="351">
        <f>D230</f>
        <v>705247</v>
      </c>
      <c r="B230" s="352" t="s">
        <v>290</v>
      </c>
      <c r="C230" s="352" t="s">
        <v>310</v>
      </c>
      <c r="D230" s="352">
        <v>705247</v>
      </c>
      <c r="E230" s="353" t="s">
        <v>491</v>
      </c>
      <c r="F230" s="353" t="s">
        <v>335</v>
      </c>
      <c r="G230" s="354"/>
      <c r="H230" s="354" t="s">
        <v>225</v>
      </c>
      <c r="I230" s="353"/>
      <c r="J230" s="353"/>
      <c r="K230" s="355">
        <v>29077.56</v>
      </c>
    </row>
    <row r="231" spans="1:11">
      <c r="A231" s="346"/>
      <c r="B231" s="347" t="s">
        <v>377</v>
      </c>
      <c r="C231" s="347" t="s">
        <v>285</v>
      </c>
      <c r="D231" s="347" t="s">
        <v>284</v>
      </c>
      <c r="E231" s="348" t="s">
        <v>376</v>
      </c>
      <c r="F231" s="348" t="s">
        <v>281</v>
      </c>
      <c r="G231" s="349" t="s">
        <v>282</v>
      </c>
      <c r="H231" s="397" t="s">
        <v>312</v>
      </c>
      <c r="I231" s="391"/>
      <c r="J231" s="391"/>
      <c r="K231" s="394" t="s">
        <v>489</v>
      </c>
    </row>
    <row r="232" spans="1:11">
      <c r="A232" s="343"/>
      <c r="B232" s="341" t="s">
        <v>274</v>
      </c>
      <c r="C232" s="341" t="s">
        <v>310</v>
      </c>
      <c r="D232" s="341">
        <v>1100657</v>
      </c>
      <c r="E232" s="344" t="s">
        <v>413</v>
      </c>
      <c r="F232" s="344">
        <v>17.765000000000001</v>
      </c>
      <c r="G232" s="327" t="s">
        <v>37</v>
      </c>
      <c r="I232" s="344"/>
      <c r="J232" s="359">
        <v>2.78</v>
      </c>
      <c r="K232" s="345">
        <v>49.386699999999998</v>
      </c>
    </row>
    <row r="233" spans="1:11">
      <c r="A233" s="343"/>
      <c r="B233" s="341" t="s">
        <v>274</v>
      </c>
      <c r="C233" s="341" t="s">
        <v>310</v>
      </c>
      <c r="D233" s="341">
        <v>1109669</v>
      </c>
      <c r="E233" s="344" t="s">
        <v>479</v>
      </c>
      <c r="F233" s="344">
        <v>1.075</v>
      </c>
      <c r="G233" s="327" t="s">
        <v>37</v>
      </c>
      <c r="I233" s="344"/>
      <c r="J233" s="359">
        <v>402.59</v>
      </c>
      <c r="K233" s="345">
        <v>432.78429999999997</v>
      </c>
    </row>
    <row r="234" spans="1:11">
      <c r="A234" s="343"/>
      <c r="B234" s="341" t="s">
        <v>274</v>
      </c>
      <c r="C234" s="341" t="s">
        <v>310</v>
      </c>
      <c r="D234" s="341">
        <v>407819</v>
      </c>
      <c r="E234" s="344" t="s">
        <v>412</v>
      </c>
      <c r="F234" s="344">
        <v>1489</v>
      </c>
      <c r="G234" s="327" t="s">
        <v>315</v>
      </c>
      <c r="I234" s="344"/>
      <c r="J234" s="359">
        <v>9.7899999999999991</v>
      </c>
      <c r="K234" s="345">
        <v>14577.31</v>
      </c>
    </row>
    <row r="235" spans="1:11" ht="21">
      <c r="A235" s="343"/>
      <c r="B235" s="341" t="s">
        <v>274</v>
      </c>
      <c r="C235" s="341" t="s">
        <v>310</v>
      </c>
      <c r="D235" s="341">
        <v>1107892</v>
      </c>
      <c r="E235" s="344" t="s">
        <v>450</v>
      </c>
      <c r="F235" s="344">
        <v>17.765000000000001</v>
      </c>
      <c r="G235" s="327" t="s">
        <v>37</v>
      </c>
      <c r="I235" s="344"/>
      <c r="J235" s="359">
        <v>359.95</v>
      </c>
      <c r="K235" s="345">
        <v>6394.5118000000002</v>
      </c>
    </row>
    <row r="236" spans="1:11" ht="21">
      <c r="A236" s="343"/>
      <c r="B236" s="341" t="s">
        <v>274</v>
      </c>
      <c r="C236" s="341" t="s">
        <v>310</v>
      </c>
      <c r="D236" s="341">
        <v>1106057</v>
      </c>
      <c r="E236" s="344" t="s">
        <v>437</v>
      </c>
      <c r="F236" s="344">
        <v>3.6</v>
      </c>
      <c r="G236" s="327" t="s">
        <v>37</v>
      </c>
      <c r="I236" s="344"/>
      <c r="J236" s="359">
        <v>350.19</v>
      </c>
      <c r="K236" s="345">
        <v>1260.684</v>
      </c>
    </row>
    <row r="237" spans="1:11" ht="21">
      <c r="A237" s="343"/>
      <c r="B237" s="341" t="s">
        <v>274</v>
      </c>
      <c r="C237" s="341" t="s">
        <v>310</v>
      </c>
      <c r="D237" s="341">
        <v>3103302</v>
      </c>
      <c r="E237" s="344" t="s">
        <v>370</v>
      </c>
      <c r="F237" s="344">
        <v>96</v>
      </c>
      <c r="G237" s="327" t="s">
        <v>17</v>
      </c>
      <c r="I237" s="344"/>
      <c r="J237" s="359">
        <v>66.28</v>
      </c>
      <c r="K237" s="345">
        <v>6362.88</v>
      </c>
    </row>
    <row r="238" spans="1:11">
      <c r="A238" s="343"/>
      <c r="B238" s="395"/>
      <c r="C238" s="395"/>
      <c r="D238" s="395"/>
      <c r="E238" s="396"/>
      <c r="F238" s="396"/>
      <c r="G238" s="395"/>
      <c r="H238" s="395" t="s">
        <v>307</v>
      </c>
      <c r="I238" s="396"/>
      <c r="J238" s="396"/>
      <c r="K238" s="358">
        <v>29077.556799999998</v>
      </c>
    </row>
    <row r="239" spans="1:11">
      <c r="A239" s="343"/>
      <c r="F239" s="344"/>
      <c r="I239" s="344"/>
      <c r="J239" s="344"/>
      <c r="K239" s="345"/>
    </row>
    <row r="240" spans="1:11" ht="21">
      <c r="A240" s="351">
        <f>D240</f>
        <v>1505860</v>
      </c>
      <c r="B240" s="352" t="s">
        <v>290</v>
      </c>
      <c r="C240" s="352" t="s">
        <v>310</v>
      </c>
      <c r="D240" s="352">
        <v>1505860</v>
      </c>
      <c r="E240" s="353" t="s">
        <v>490</v>
      </c>
      <c r="F240" s="353" t="s">
        <v>335</v>
      </c>
      <c r="G240" s="354"/>
      <c r="H240" s="354" t="s">
        <v>37</v>
      </c>
      <c r="I240" s="353"/>
      <c r="J240" s="353"/>
      <c r="K240" s="355">
        <v>131.22999999999999</v>
      </c>
    </row>
    <row r="241" spans="1:11">
      <c r="A241" s="346"/>
      <c r="B241" s="347" t="s">
        <v>334</v>
      </c>
      <c r="C241" s="347" t="s">
        <v>285</v>
      </c>
      <c r="D241" s="347" t="s">
        <v>284</v>
      </c>
      <c r="E241" s="348" t="s">
        <v>333</v>
      </c>
      <c r="F241" s="348" t="s">
        <v>281</v>
      </c>
      <c r="G241" s="397" t="s">
        <v>332</v>
      </c>
      <c r="H241" s="392"/>
      <c r="I241" s="391"/>
      <c r="J241" s="391"/>
      <c r="K241" s="394" t="s">
        <v>311</v>
      </c>
    </row>
    <row r="242" spans="1:11">
      <c r="A242" s="343"/>
      <c r="B242" s="341" t="s">
        <v>279</v>
      </c>
      <c r="C242" s="341" t="s">
        <v>310</v>
      </c>
      <c r="D242" s="341" t="s">
        <v>430</v>
      </c>
      <c r="E242" s="344" t="s">
        <v>429</v>
      </c>
      <c r="F242" s="344">
        <v>1</v>
      </c>
      <c r="G242" s="327" t="s">
        <v>327</v>
      </c>
      <c r="I242" s="344"/>
      <c r="J242" s="359">
        <v>22.043364</v>
      </c>
      <c r="K242" s="345">
        <v>22.043399999999998</v>
      </c>
    </row>
    <row r="243" spans="1:11">
      <c r="A243" s="343"/>
      <c r="B243" s="341" t="s">
        <v>279</v>
      </c>
      <c r="C243" s="341" t="s">
        <v>310</v>
      </c>
      <c r="D243" s="341" t="s">
        <v>389</v>
      </c>
      <c r="E243" s="344" t="s">
        <v>388</v>
      </c>
      <c r="F243" s="344">
        <v>8</v>
      </c>
      <c r="G243" s="327" t="s">
        <v>327</v>
      </c>
      <c r="I243" s="344"/>
      <c r="J243" s="359">
        <v>18.016908000000001</v>
      </c>
      <c r="K243" s="345">
        <v>144.1352</v>
      </c>
    </row>
    <row r="244" spans="1:11">
      <c r="A244" s="343"/>
      <c r="B244" s="395"/>
      <c r="C244" s="395"/>
      <c r="D244" s="395"/>
      <c r="E244" s="396"/>
      <c r="F244" s="396"/>
      <c r="G244" s="395"/>
      <c r="H244" s="395" t="s">
        <v>307</v>
      </c>
      <c r="I244" s="396"/>
      <c r="J244" s="396"/>
      <c r="K244" s="358">
        <v>166.17859999999999</v>
      </c>
    </row>
    <row r="245" spans="1:11">
      <c r="A245" s="343"/>
      <c r="F245" s="344"/>
      <c r="I245" s="344"/>
      <c r="J245" s="344"/>
      <c r="K245" s="345"/>
    </row>
    <row r="246" spans="1:11">
      <c r="A246" s="343"/>
      <c r="B246" s="395"/>
      <c r="C246" s="395"/>
      <c r="D246" s="395"/>
      <c r="E246" s="396"/>
      <c r="F246" s="396"/>
      <c r="G246" s="395"/>
      <c r="H246" s="395" t="s">
        <v>326</v>
      </c>
      <c r="I246" s="396"/>
      <c r="J246" s="396"/>
      <c r="K246" s="358">
        <v>166.17859999999999</v>
      </c>
    </row>
    <row r="247" spans="1:11">
      <c r="A247" s="343"/>
      <c r="B247" s="395"/>
      <c r="C247" s="395"/>
      <c r="D247" s="395"/>
      <c r="E247" s="396"/>
      <c r="F247" s="396"/>
      <c r="G247" s="395"/>
      <c r="H247" s="395" t="s">
        <v>325</v>
      </c>
      <c r="I247" s="396"/>
      <c r="J247" s="396"/>
      <c r="K247" s="358">
        <v>0</v>
      </c>
    </row>
    <row r="248" spans="1:11">
      <c r="A248" s="343"/>
      <c r="B248" s="395"/>
      <c r="C248" s="395"/>
      <c r="D248" s="395"/>
      <c r="E248" s="396"/>
      <c r="F248" s="396"/>
      <c r="G248" s="395"/>
      <c r="H248" s="395" t="s">
        <v>324</v>
      </c>
      <c r="I248" s="396"/>
      <c r="J248" s="396"/>
      <c r="K248" s="358">
        <v>0</v>
      </c>
    </row>
    <row r="249" spans="1:11">
      <c r="A249" s="343"/>
      <c r="B249" s="395"/>
      <c r="C249" s="395"/>
      <c r="D249" s="395"/>
      <c r="E249" s="396"/>
      <c r="F249" s="396"/>
      <c r="G249" s="395"/>
      <c r="H249" s="395" t="s">
        <v>323</v>
      </c>
      <c r="I249" s="396"/>
      <c r="J249" s="396"/>
      <c r="K249" s="358">
        <v>4</v>
      </c>
    </row>
    <row r="250" spans="1:11">
      <c r="A250" s="343"/>
      <c r="B250" s="395"/>
      <c r="C250" s="395"/>
      <c r="D250" s="395"/>
      <c r="E250" s="396"/>
      <c r="F250" s="396"/>
      <c r="G250" s="395"/>
      <c r="H250" s="395" t="s">
        <v>322</v>
      </c>
      <c r="I250" s="396"/>
      <c r="J250" s="396"/>
      <c r="K250" s="358">
        <v>41.544699999999999</v>
      </c>
    </row>
    <row r="251" spans="1:11">
      <c r="A251" s="346"/>
      <c r="B251" s="347" t="s">
        <v>321</v>
      </c>
      <c r="C251" s="347" t="s">
        <v>285</v>
      </c>
      <c r="D251" s="347" t="s">
        <v>284</v>
      </c>
      <c r="E251" s="348" t="s">
        <v>320</v>
      </c>
      <c r="F251" s="348" t="s">
        <v>281</v>
      </c>
      <c r="G251" s="349" t="s">
        <v>282</v>
      </c>
      <c r="H251" s="397" t="s">
        <v>312</v>
      </c>
      <c r="I251" s="391"/>
      <c r="J251" s="391"/>
      <c r="K251" s="394" t="s">
        <v>489</v>
      </c>
    </row>
    <row r="252" spans="1:11">
      <c r="A252" s="343"/>
      <c r="B252" s="341" t="s">
        <v>279</v>
      </c>
      <c r="C252" s="341" t="s">
        <v>310</v>
      </c>
      <c r="D252" s="341" t="s">
        <v>453</v>
      </c>
      <c r="E252" s="344" t="s">
        <v>452</v>
      </c>
      <c r="F252" s="344">
        <v>1</v>
      </c>
      <c r="G252" s="327" t="s">
        <v>400</v>
      </c>
      <c r="I252" s="344"/>
      <c r="J252" s="359">
        <v>87.554208000000003</v>
      </c>
      <c r="K252" s="345">
        <v>87.554199999999994</v>
      </c>
    </row>
    <row r="253" spans="1:11">
      <c r="A253" s="343"/>
      <c r="B253" s="395"/>
      <c r="C253" s="395"/>
      <c r="D253" s="395"/>
      <c r="E253" s="396"/>
      <c r="F253" s="396"/>
      <c r="G253" s="395"/>
      <c r="H253" s="395" t="s">
        <v>307</v>
      </c>
      <c r="I253" s="396"/>
      <c r="J253" s="396"/>
      <c r="K253" s="358">
        <v>87.554199999999994</v>
      </c>
    </row>
    <row r="254" spans="1:11">
      <c r="A254" s="346"/>
      <c r="B254" s="347" t="s">
        <v>314</v>
      </c>
      <c r="C254" s="347" t="s">
        <v>285</v>
      </c>
      <c r="D254" s="347" t="s">
        <v>284</v>
      </c>
      <c r="E254" s="348" t="s">
        <v>313</v>
      </c>
      <c r="F254" s="348" t="s">
        <v>281</v>
      </c>
      <c r="G254" s="349" t="s">
        <v>282</v>
      </c>
      <c r="H254" s="397" t="s">
        <v>312</v>
      </c>
      <c r="I254" s="391"/>
      <c r="J254" s="391"/>
      <c r="K254" s="394" t="s">
        <v>489</v>
      </c>
    </row>
    <row r="255" spans="1:11" ht="21">
      <c r="A255" s="343"/>
      <c r="B255" s="341" t="s">
        <v>274</v>
      </c>
      <c r="C255" s="341" t="s">
        <v>310</v>
      </c>
      <c r="D255" s="341">
        <v>5914647</v>
      </c>
      <c r="E255" s="344" t="s">
        <v>422</v>
      </c>
      <c r="F255" s="344">
        <v>1.5</v>
      </c>
      <c r="G255" s="327" t="s">
        <v>308</v>
      </c>
      <c r="I255" s="344"/>
      <c r="J255" s="359">
        <v>1.42</v>
      </c>
      <c r="K255" s="345">
        <v>2.13</v>
      </c>
    </row>
    <row r="256" spans="1:11">
      <c r="A256" s="343"/>
      <c r="B256" s="395"/>
      <c r="C256" s="395"/>
      <c r="D256" s="395"/>
      <c r="E256" s="396"/>
      <c r="F256" s="396"/>
      <c r="G256" s="395"/>
      <c r="H256" s="395" t="s">
        <v>307</v>
      </c>
      <c r="I256" s="396"/>
      <c r="J256" s="396"/>
      <c r="K256" s="358">
        <v>2.13</v>
      </c>
    </row>
    <row r="257" spans="1:11">
      <c r="A257" s="343"/>
      <c r="F257" s="344"/>
      <c r="I257" s="344"/>
      <c r="J257" s="344"/>
      <c r="K257" s="345"/>
    </row>
    <row r="258" spans="1:11">
      <c r="A258" s="343"/>
      <c r="F258" s="344"/>
      <c r="I258" s="344"/>
      <c r="J258" s="344"/>
      <c r="K258" s="345"/>
    </row>
    <row r="259" spans="1:11">
      <c r="A259" s="343"/>
      <c r="E259" s="342" t="s">
        <v>488</v>
      </c>
      <c r="F259" s="344"/>
      <c r="I259" s="344"/>
      <c r="J259" s="344"/>
      <c r="K259" s="345"/>
    </row>
    <row r="260" spans="1:11">
      <c r="A260" s="343"/>
      <c r="F260" s="344"/>
      <c r="I260" s="344"/>
      <c r="J260" s="344"/>
      <c r="K260" s="345"/>
    </row>
    <row r="261" spans="1:11">
      <c r="A261" s="343"/>
      <c r="F261" s="344"/>
      <c r="I261" s="344"/>
      <c r="J261" s="344"/>
      <c r="K261" s="345"/>
    </row>
    <row r="262" spans="1:11">
      <c r="A262" s="351" t="s">
        <v>487</v>
      </c>
      <c r="B262" s="352" t="s">
        <v>290</v>
      </c>
      <c r="C262" s="352" t="s">
        <v>310</v>
      </c>
      <c r="D262" s="352">
        <v>1100657</v>
      </c>
      <c r="E262" s="353" t="s">
        <v>413</v>
      </c>
      <c r="F262" s="353" t="s">
        <v>335</v>
      </c>
      <c r="G262" s="354"/>
      <c r="H262" s="354" t="s">
        <v>37</v>
      </c>
      <c r="I262" s="353"/>
      <c r="J262" s="353"/>
      <c r="K262" s="355">
        <v>2.78</v>
      </c>
    </row>
    <row r="263" spans="1:11">
      <c r="A263" s="346"/>
      <c r="B263" s="390" t="s">
        <v>351</v>
      </c>
      <c r="C263" s="390" t="s">
        <v>285</v>
      </c>
      <c r="D263" s="390" t="s">
        <v>284</v>
      </c>
      <c r="E263" s="391" t="s">
        <v>350</v>
      </c>
      <c r="F263" s="391" t="s">
        <v>281</v>
      </c>
      <c r="G263" s="390" t="s">
        <v>349</v>
      </c>
      <c r="H263" s="392"/>
      <c r="I263" s="393" t="s">
        <v>348</v>
      </c>
      <c r="J263" s="391"/>
      <c r="K263" s="394" t="s">
        <v>311</v>
      </c>
    </row>
    <row r="264" spans="1:11">
      <c r="A264" s="346"/>
      <c r="B264" s="390"/>
      <c r="C264" s="390"/>
      <c r="D264" s="390"/>
      <c r="E264" s="391"/>
      <c r="F264" s="391"/>
      <c r="G264" s="356" t="s">
        <v>347</v>
      </c>
      <c r="H264" s="356" t="s">
        <v>346</v>
      </c>
      <c r="I264" s="357" t="s">
        <v>347</v>
      </c>
      <c r="J264" s="357" t="s">
        <v>346</v>
      </c>
      <c r="K264" s="394"/>
    </row>
    <row r="265" spans="1:11">
      <c r="A265" s="343"/>
      <c r="B265" s="341" t="s">
        <v>279</v>
      </c>
      <c r="C265" s="341" t="s">
        <v>310</v>
      </c>
      <c r="D265" s="341" t="s">
        <v>486</v>
      </c>
      <c r="E265" s="344" t="s">
        <v>485</v>
      </c>
      <c r="F265" s="344">
        <v>1</v>
      </c>
      <c r="G265" s="327">
        <v>1</v>
      </c>
      <c r="H265" s="327">
        <v>0</v>
      </c>
      <c r="I265" s="344">
        <v>7.071288</v>
      </c>
      <c r="J265" s="344">
        <v>0.76470000000000005</v>
      </c>
      <c r="K265" s="345">
        <v>7.0712999999999999</v>
      </c>
    </row>
    <row r="266" spans="1:11">
      <c r="A266" s="343"/>
      <c r="B266" s="395"/>
      <c r="C266" s="395"/>
      <c r="D266" s="395"/>
      <c r="E266" s="396"/>
      <c r="F266" s="396"/>
      <c r="G266" s="395"/>
      <c r="H266" s="395" t="s">
        <v>307</v>
      </c>
      <c r="I266" s="396"/>
      <c r="J266" s="396"/>
      <c r="K266" s="358">
        <v>7.0712999999999999</v>
      </c>
    </row>
    <row r="267" spans="1:11">
      <c r="A267" s="343"/>
      <c r="F267" s="344"/>
      <c r="I267" s="344"/>
      <c r="J267" s="344"/>
      <c r="K267" s="345"/>
    </row>
    <row r="268" spans="1:11">
      <c r="A268" s="343"/>
      <c r="B268" s="395"/>
      <c r="C268" s="395"/>
      <c r="D268" s="395"/>
      <c r="E268" s="396"/>
      <c r="F268" s="396"/>
      <c r="G268" s="395"/>
      <c r="H268" s="395" t="s">
        <v>326</v>
      </c>
      <c r="I268" s="396"/>
      <c r="J268" s="396"/>
      <c r="K268" s="358">
        <v>25.088200000000001</v>
      </c>
    </row>
    <row r="269" spans="1:11">
      <c r="A269" s="343"/>
      <c r="B269" s="395"/>
      <c r="C269" s="395"/>
      <c r="D269" s="395"/>
      <c r="E269" s="396"/>
      <c r="F269" s="396"/>
      <c r="G269" s="395"/>
      <c r="H269" s="395" t="s">
        <v>325</v>
      </c>
      <c r="I269" s="396"/>
      <c r="J269" s="396"/>
      <c r="K269" s="358">
        <v>0</v>
      </c>
    </row>
    <row r="270" spans="1:11">
      <c r="A270" s="343"/>
      <c r="B270" s="395"/>
      <c r="C270" s="395"/>
      <c r="D270" s="395"/>
      <c r="E270" s="396"/>
      <c r="F270" s="396"/>
      <c r="G270" s="395"/>
      <c r="H270" s="395" t="s">
        <v>324</v>
      </c>
      <c r="I270" s="396"/>
      <c r="J270" s="396"/>
      <c r="K270" s="358">
        <v>0</v>
      </c>
    </row>
    <row r="271" spans="1:11">
      <c r="A271" s="343"/>
      <c r="B271" s="395"/>
      <c r="C271" s="395"/>
      <c r="D271" s="395"/>
      <c r="E271" s="396"/>
      <c r="F271" s="396"/>
      <c r="G271" s="395"/>
      <c r="H271" s="395" t="s">
        <v>323</v>
      </c>
      <c r="I271" s="396"/>
      <c r="J271" s="396"/>
      <c r="K271" s="358">
        <v>9</v>
      </c>
    </row>
    <row r="272" spans="1:11">
      <c r="A272" s="343"/>
      <c r="B272" s="395"/>
      <c r="C272" s="395"/>
      <c r="D272" s="395"/>
      <c r="E272" s="396"/>
      <c r="F272" s="396"/>
      <c r="G272" s="395"/>
      <c r="H272" s="395" t="s">
        <v>322</v>
      </c>
      <c r="I272" s="396"/>
      <c r="J272" s="396"/>
      <c r="K272" s="358">
        <v>2.7875999999999999</v>
      </c>
    </row>
    <row r="273" spans="1:11">
      <c r="A273" s="346"/>
      <c r="B273" s="347" t="s">
        <v>334</v>
      </c>
      <c r="C273" s="347" t="s">
        <v>285</v>
      </c>
      <c r="D273" s="347" t="s">
        <v>284</v>
      </c>
      <c r="E273" s="348" t="s">
        <v>333</v>
      </c>
      <c r="F273" s="348" t="s">
        <v>281</v>
      </c>
      <c r="G273" s="397" t="s">
        <v>332</v>
      </c>
      <c r="H273" s="392"/>
      <c r="I273" s="391"/>
      <c r="J273" s="391"/>
      <c r="K273" s="394" t="s">
        <v>311</v>
      </c>
    </row>
    <row r="274" spans="1:11">
      <c r="A274" s="343"/>
      <c r="B274" s="341" t="s">
        <v>279</v>
      </c>
      <c r="C274" s="341" t="s">
        <v>310</v>
      </c>
      <c r="D274" s="341" t="s">
        <v>389</v>
      </c>
      <c r="E274" s="344" t="s">
        <v>388</v>
      </c>
      <c r="F274" s="344">
        <v>1</v>
      </c>
      <c r="G274" s="327" t="s">
        <v>327</v>
      </c>
      <c r="I274" s="344"/>
      <c r="J274" s="359">
        <v>18.016908000000001</v>
      </c>
      <c r="K274" s="345">
        <v>18.0169</v>
      </c>
    </row>
    <row r="275" spans="1:11">
      <c r="A275" s="343"/>
      <c r="B275" s="395"/>
      <c r="C275" s="395"/>
      <c r="D275" s="395"/>
      <c r="E275" s="396"/>
      <c r="F275" s="396"/>
      <c r="G275" s="395"/>
      <c r="H275" s="395" t="s">
        <v>307</v>
      </c>
      <c r="I275" s="396"/>
      <c r="J275" s="396"/>
      <c r="K275" s="358">
        <v>18.0169</v>
      </c>
    </row>
    <row r="276" spans="1:11">
      <c r="A276" s="343"/>
      <c r="F276" s="344"/>
      <c r="I276" s="344"/>
      <c r="J276" s="344"/>
      <c r="K276" s="345"/>
    </row>
    <row r="277" spans="1:11">
      <c r="A277" s="343"/>
      <c r="B277" s="395"/>
      <c r="C277" s="395"/>
      <c r="D277" s="395"/>
      <c r="E277" s="396"/>
      <c r="F277" s="396"/>
      <c r="G277" s="395"/>
      <c r="H277" s="395" t="s">
        <v>326</v>
      </c>
      <c r="I277" s="396"/>
      <c r="J277" s="396"/>
      <c r="K277" s="358">
        <v>25.088200000000001</v>
      </c>
    </row>
    <row r="278" spans="1:11">
      <c r="A278" s="343"/>
      <c r="B278" s="395"/>
      <c r="C278" s="395"/>
      <c r="D278" s="395"/>
      <c r="E278" s="396"/>
      <c r="F278" s="396"/>
      <c r="G278" s="395"/>
      <c r="H278" s="395" t="s">
        <v>325</v>
      </c>
      <c r="I278" s="396"/>
      <c r="J278" s="396"/>
      <c r="K278" s="358">
        <v>0</v>
      </c>
    </row>
    <row r="279" spans="1:11">
      <c r="A279" s="343"/>
      <c r="B279" s="395"/>
      <c r="C279" s="395"/>
      <c r="D279" s="395"/>
      <c r="E279" s="396"/>
      <c r="F279" s="396"/>
      <c r="G279" s="395"/>
      <c r="H279" s="395" t="s">
        <v>324</v>
      </c>
      <c r="I279" s="396"/>
      <c r="J279" s="396"/>
      <c r="K279" s="358">
        <v>0</v>
      </c>
    </row>
    <row r="280" spans="1:11">
      <c r="A280" s="343"/>
      <c r="B280" s="395"/>
      <c r="C280" s="395"/>
      <c r="D280" s="395"/>
      <c r="E280" s="396"/>
      <c r="F280" s="396"/>
      <c r="G280" s="395"/>
      <c r="H280" s="395" t="s">
        <v>323</v>
      </c>
      <c r="I280" s="396"/>
      <c r="J280" s="396"/>
      <c r="K280" s="358">
        <v>9</v>
      </c>
    </row>
    <row r="281" spans="1:11">
      <c r="A281" s="343"/>
      <c r="B281" s="395"/>
      <c r="C281" s="395"/>
      <c r="D281" s="395"/>
      <c r="E281" s="396"/>
      <c r="F281" s="396"/>
      <c r="G281" s="395"/>
      <c r="H281" s="395" t="s">
        <v>322</v>
      </c>
      <c r="I281" s="396"/>
      <c r="J281" s="396"/>
      <c r="K281" s="358">
        <v>2.7875999999999999</v>
      </c>
    </row>
    <row r="282" spans="1:11">
      <c r="A282" s="343"/>
      <c r="F282" s="344"/>
      <c r="I282" s="344"/>
      <c r="J282" s="344"/>
      <c r="K282" s="345"/>
    </row>
    <row r="283" spans="1:11">
      <c r="A283" s="343"/>
      <c r="F283" s="344"/>
      <c r="I283" s="344"/>
      <c r="J283" s="344"/>
      <c r="K283" s="345"/>
    </row>
    <row r="284" spans="1:11">
      <c r="A284" s="351" t="s">
        <v>484</v>
      </c>
      <c r="B284" s="352" t="s">
        <v>290</v>
      </c>
      <c r="C284" s="352" t="s">
        <v>310</v>
      </c>
      <c r="D284" s="352">
        <v>2003867</v>
      </c>
      <c r="E284" s="353" t="s">
        <v>483</v>
      </c>
      <c r="F284" s="353" t="s">
        <v>335</v>
      </c>
      <c r="G284" s="354"/>
      <c r="H284" s="354" t="s">
        <v>17</v>
      </c>
      <c r="I284" s="353"/>
      <c r="J284" s="353"/>
      <c r="K284" s="355">
        <v>14.08</v>
      </c>
    </row>
    <row r="285" spans="1:11">
      <c r="A285" s="346"/>
      <c r="B285" s="347" t="s">
        <v>334</v>
      </c>
      <c r="C285" s="347" t="s">
        <v>285</v>
      </c>
      <c r="D285" s="347" t="s">
        <v>284</v>
      </c>
      <c r="E285" s="348" t="s">
        <v>333</v>
      </c>
      <c r="F285" s="348" t="s">
        <v>281</v>
      </c>
      <c r="G285" s="397" t="s">
        <v>332</v>
      </c>
      <c r="H285" s="392"/>
      <c r="I285" s="391"/>
      <c r="J285" s="391"/>
      <c r="K285" s="394" t="s">
        <v>311</v>
      </c>
    </row>
    <row r="286" spans="1:11">
      <c r="A286" s="343"/>
      <c r="B286" s="341" t="s">
        <v>279</v>
      </c>
      <c r="C286" s="341" t="s">
        <v>310</v>
      </c>
      <c r="D286" s="341" t="s">
        <v>389</v>
      </c>
      <c r="E286" s="344" t="s">
        <v>388</v>
      </c>
      <c r="F286" s="344">
        <v>3</v>
      </c>
      <c r="G286" s="327" t="s">
        <v>327</v>
      </c>
      <c r="I286" s="344"/>
      <c r="J286" s="359">
        <v>18.016908000000001</v>
      </c>
      <c r="K286" s="345">
        <v>54.050699999999999</v>
      </c>
    </row>
    <row r="287" spans="1:11">
      <c r="A287" s="343"/>
      <c r="B287" s="395"/>
      <c r="C287" s="395"/>
      <c r="D287" s="395"/>
      <c r="E287" s="396"/>
      <c r="F287" s="396"/>
      <c r="G287" s="395"/>
      <c r="H287" s="395" t="s">
        <v>307</v>
      </c>
      <c r="I287" s="396"/>
      <c r="J287" s="396"/>
      <c r="K287" s="358">
        <v>54.050699999999999</v>
      </c>
    </row>
    <row r="288" spans="1:11">
      <c r="A288" s="343"/>
      <c r="F288" s="344"/>
      <c r="I288" s="344"/>
      <c r="J288" s="344"/>
      <c r="K288" s="345"/>
    </row>
    <row r="289" spans="1:11">
      <c r="A289" s="343"/>
      <c r="B289" s="395"/>
      <c r="C289" s="395"/>
      <c r="D289" s="395"/>
      <c r="E289" s="396"/>
      <c r="F289" s="396"/>
      <c r="G289" s="395"/>
      <c r="H289" s="395" t="s">
        <v>326</v>
      </c>
      <c r="I289" s="396"/>
      <c r="J289" s="396"/>
      <c r="K289" s="358">
        <v>54.050699999999999</v>
      </c>
    </row>
    <row r="290" spans="1:11">
      <c r="A290" s="343"/>
      <c r="B290" s="395"/>
      <c r="C290" s="395"/>
      <c r="D290" s="395"/>
      <c r="E290" s="396"/>
      <c r="F290" s="396"/>
      <c r="G290" s="395"/>
      <c r="H290" s="395" t="s">
        <v>325</v>
      </c>
      <c r="I290" s="396"/>
      <c r="J290" s="396"/>
      <c r="K290" s="358">
        <v>0</v>
      </c>
    </row>
    <row r="291" spans="1:11">
      <c r="A291" s="343"/>
      <c r="B291" s="395"/>
      <c r="C291" s="395"/>
      <c r="D291" s="395"/>
      <c r="E291" s="396"/>
      <c r="F291" s="396"/>
      <c r="G291" s="395"/>
      <c r="H291" s="395" t="s">
        <v>324</v>
      </c>
      <c r="I291" s="396"/>
      <c r="J291" s="396"/>
      <c r="K291" s="358">
        <v>0</v>
      </c>
    </row>
    <row r="292" spans="1:11">
      <c r="A292" s="343"/>
      <c r="B292" s="395"/>
      <c r="C292" s="395"/>
      <c r="D292" s="395"/>
      <c r="E292" s="396"/>
      <c r="F292" s="396"/>
      <c r="G292" s="395"/>
      <c r="H292" s="395" t="s">
        <v>323</v>
      </c>
      <c r="I292" s="396"/>
      <c r="J292" s="396"/>
      <c r="K292" s="358">
        <v>180</v>
      </c>
    </row>
    <row r="293" spans="1:11">
      <c r="A293" s="343"/>
      <c r="B293" s="395"/>
      <c r="C293" s="395"/>
      <c r="D293" s="395"/>
      <c r="E293" s="396"/>
      <c r="F293" s="396"/>
      <c r="G293" s="395"/>
      <c r="H293" s="395" t="s">
        <v>322</v>
      </c>
      <c r="I293" s="396"/>
      <c r="J293" s="396"/>
      <c r="K293" s="358">
        <v>0.30030000000000001</v>
      </c>
    </row>
    <row r="294" spans="1:11">
      <c r="A294" s="346"/>
      <c r="B294" s="347" t="s">
        <v>321</v>
      </c>
      <c r="C294" s="347" t="s">
        <v>285</v>
      </c>
      <c r="D294" s="347" t="s">
        <v>284</v>
      </c>
      <c r="E294" s="348" t="s">
        <v>320</v>
      </c>
      <c r="F294" s="348" t="s">
        <v>281</v>
      </c>
      <c r="G294" s="349" t="s">
        <v>282</v>
      </c>
      <c r="H294" s="397" t="s">
        <v>312</v>
      </c>
      <c r="I294" s="391"/>
      <c r="J294" s="391"/>
      <c r="K294" s="394" t="s">
        <v>311</v>
      </c>
    </row>
    <row r="295" spans="1:11">
      <c r="A295" s="343"/>
      <c r="B295" s="341" t="s">
        <v>279</v>
      </c>
      <c r="C295" s="341" t="s">
        <v>310</v>
      </c>
      <c r="D295" s="341" t="s">
        <v>482</v>
      </c>
      <c r="E295" s="344" t="s">
        <v>481</v>
      </c>
      <c r="F295" s="344">
        <v>1.05</v>
      </c>
      <c r="G295" s="327" t="s">
        <v>354</v>
      </c>
      <c r="I295" s="344"/>
      <c r="J295" s="359">
        <v>13.111140000000001</v>
      </c>
      <c r="K295" s="345">
        <v>13.7667</v>
      </c>
    </row>
    <row r="296" spans="1:11">
      <c r="A296" s="343"/>
      <c r="B296" s="395"/>
      <c r="C296" s="395"/>
      <c r="D296" s="395"/>
      <c r="E296" s="396"/>
      <c r="F296" s="396"/>
      <c r="G296" s="395"/>
      <c r="H296" s="395" t="s">
        <v>307</v>
      </c>
      <c r="I296" s="396"/>
      <c r="J296" s="396"/>
      <c r="K296" s="358">
        <v>13.7667</v>
      </c>
    </row>
    <row r="297" spans="1:11">
      <c r="A297" s="346"/>
      <c r="B297" s="347" t="s">
        <v>314</v>
      </c>
      <c r="C297" s="347" t="s">
        <v>285</v>
      </c>
      <c r="D297" s="347" t="s">
        <v>284</v>
      </c>
      <c r="E297" s="348" t="s">
        <v>313</v>
      </c>
      <c r="F297" s="348" t="s">
        <v>281</v>
      </c>
      <c r="G297" s="349" t="s">
        <v>282</v>
      </c>
      <c r="H297" s="397" t="s">
        <v>312</v>
      </c>
      <c r="I297" s="391"/>
      <c r="J297" s="391"/>
      <c r="K297" s="394" t="s">
        <v>311</v>
      </c>
    </row>
    <row r="298" spans="1:11" ht="21">
      <c r="A298" s="343"/>
      <c r="B298" s="341" t="s">
        <v>274</v>
      </c>
      <c r="C298" s="341" t="s">
        <v>310</v>
      </c>
      <c r="D298" s="341">
        <v>5914655</v>
      </c>
      <c r="E298" s="344" t="s">
        <v>309</v>
      </c>
      <c r="F298" s="344">
        <v>4.8999999999999998E-4</v>
      </c>
      <c r="G298" s="327" t="s">
        <v>308</v>
      </c>
      <c r="I298" s="344"/>
      <c r="J298" s="359">
        <v>27.71</v>
      </c>
      <c r="K298" s="345">
        <v>1.3599999999999999E-2</v>
      </c>
    </row>
    <row r="299" spans="1:11">
      <c r="A299" s="343"/>
      <c r="B299" s="395"/>
      <c r="C299" s="395"/>
      <c r="D299" s="395"/>
      <c r="E299" s="396"/>
      <c r="F299" s="396"/>
      <c r="G299" s="395"/>
      <c r="H299" s="395" t="s">
        <v>307</v>
      </c>
      <c r="I299" s="396"/>
      <c r="J299" s="396"/>
      <c r="K299" s="358">
        <v>1.3599999999999999E-2</v>
      </c>
    </row>
    <row r="300" spans="1:11">
      <c r="A300" s="343"/>
      <c r="F300" s="344"/>
      <c r="I300" s="344"/>
      <c r="J300" s="344"/>
      <c r="K300" s="345"/>
    </row>
    <row r="301" spans="1:11">
      <c r="A301" s="343"/>
      <c r="F301" s="344"/>
      <c r="I301" s="344"/>
      <c r="J301" s="344"/>
      <c r="K301" s="345"/>
    </row>
    <row r="302" spans="1:11">
      <c r="A302" s="351" t="s">
        <v>480</v>
      </c>
      <c r="B302" s="352" t="s">
        <v>290</v>
      </c>
      <c r="C302" s="352" t="s">
        <v>310</v>
      </c>
      <c r="D302" s="352">
        <v>1109669</v>
      </c>
      <c r="E302" s="353" t="s">
        <v>479</v>
      </c>
      <c r="F302" s="353" t="s">
        <v>335</v>
      </c>
      <c r="G302" s="354"/>
      <c r="H302" s="354" t="s">
        <v>37</v>
      </c>
      <c r="I302" s="353"/>
      <c r="J302" s="353"/>
      <c r="K302" s="355">
        <v>402.59</v>
      </c>
    </row>
    <row r="303" spans="1:11">
      <c r="A303" s="346"/>
      <c r="B303" s="390" t="s">
        <v>351</v>
      </c>
      <c r="C303" s="390" t="s">
        <v>285</v>
      </c>
      <c r="D303" s="390" t="s">
        <v>284</v>
      </c>
      <c r="E303" s="391" t="s">
        <v>350</v>
      </c>
      <c r="F303" s="391" t="s">
        <v>281</v>
      </c>
      <c r="G303" s="390" t="s">
        <v>349</v>
      </c>
      <c r="H303" s="392"/>
      <c r="I303" s="393" t="s">
        <v>348</v>
      </c>
      <c r="J303" s="391"/>
      <c r="K303" s="394" t="s">
        <v>311</v>
      </c>
    </row>
    <row r="304" spans="1:11">
      <c r="A304" s="346"/>
      <c r="B304" s="390"/>
      <c r="C304" s="390"/>
      <c r="D304" s="390"/>
      <c r="E304" s="391"/>
      <c r="F304" s="391"/>
      <c r="G304" s="356" t="s">
        <v>347</v>
      </c>
      <c r="H304" s="356" t="s">
        <v>346</v>
      </c>
      <c r="I304" s="357" t="s">
        <v>347</v>
      </c>
      <c r="J304" s="357" t="s">
        <v>346</v>
      </c>
      <c r="K304" s="394"/>
    </row>
    <row r="305" spans="1:11">
      <c r="A305" s="343"/>
      <c r="B305" s="341" t="s">
        <v>279</v>
      </c>
      <c r="C305" s="341" t="s">
        <v>310</v>
      </c>
      <c r="D305" s="341" t="s">
        <v>436</v>
      </c>
      <c r="E305" s="344" t="s">
        <v>435</v>
      </c>
      <c r="F305" s="344">
        <v>1</v>
      </c>
      <c r="G305" s="327">
        <v>1</v>
      </c>
      <c r="H305" s="327">
        <v>0</v>
      </c>
      <c r="I305" s="344">
        <v>41.847707999999997</v>
      </c>
      <c r="J305" s="344">
        <v>29.8203</v>
      </c>
      <c r="K305" s="345">
        <v>41.847700000000003</v>
      </c>
    </row>
    <row r="306" spans="1:11">
      <c r="A306" s="343"/>
      <c r="B306" s="341" t="s">
        <v>279</v>
      </c>
      <c r="C306" s="341" t="s">
        <v>310</v>
      </c>
      <c r="D306" s="341" t="s">
        <v>434</v>
      </c>
      <c r="E306" s="344" t="s">
        <v>433</v>
      </c>
      <c r="F306" s="344">
        <v>3</v>
      </c>
      <c r="G306" s="327">
        <v>0.95</v>
      </c>
      <c r="H306" s="327">
        <v>0.05</v>
      </c>
      <c r="I306" s="344">
        <v>0.63982799999999995</v>
      </c>
      <c r="J306" s="344">
        <v>0.51780000000000004</v>
      </c>
      <c r="K306" s="345">
        <v>1.9011</v>
      </c>
    </row>
    <row r="307" spans="1:11">
      <c r="A307" s="343"/>
      <c r="B307" s="341" t="s">
        <v>279</v>
      </c>
      <c r="C307" s="341" t="s">
        <v>310</v>
      </c>
      <c r="D307" s="341" t="s">
        <v>432</v>
      </c>
      <c r="E307" s="344" t="s">
        <v>431</v>
      </c>
      <c r="F307" s="344">
        <v>3</v>
      </c>
      <c r="G307" s="327">
        <v>0.38</v>
      </c>
      <c r="H307" s="327">
        <v>0.62</v>
      </c>
      <c r="I307" s="344">
        <v>1.3466039999999999</v>
      </c>
      <c r="J307" s="344">
        <v>1.0898000000000001</v>
      </c>
      <c r="K307" s="345">
        <v>3.5621999999999998</v>
      </c>
    </row>
    <row r="308" spans="1:11">
      <c r="A308" s="343"/>
      <c r="B308" s="395"/>
      <c r="C308" s="395"/>
      <c r="D308" s="395"/>
      <c r="E308" s="396"/>
      <c r="F308" s="396"/>
      <c r="G308" s="395"/>
      <c r="H308" s="395" t="s">
        <v>307</v>
      </c>
      <c r="I308" s="396"/>
      <c r="J308" s="396"/>
      <c r="K308" s="358">
        <v>47.311</v>
      </c>
    </row>
    <row r="309" spans="1:11">
      <c r="A309" s="343"/>
      <c r="F309" s="344"/>
      <c r="I309" s="344"/>
      <c r="J309" s="344"/>
      <c r="K309" s="345"/>
    </row>
    <row r="310" spans="1:11">
      <c r="A310" s="343"/>
      <c r="B310" s="395"/>
      <c r="C310" s="395"/>
      <c r="D310" s="395"/>
      <c r="E310" s="396"/>
      <c r="F310" s="396"/>
      <c r="G310" s="395"/>
      <c r="H310" s="395" t="s">
        <v>326</v>
      </c>
      <c r="I310" s="396"/>
      <c r="J310" s="396"/>
      <c r="K310" s="358">
        <v>213.4896</v>
      </c>
    </row>
    <row r="311" spans="1:11">
      <c r="A311" s="343"/>
      <c r="B311" s="395"/>
      <c r="C311" s="395"/>
      <c r="D311" s="395"/>
      <c r="E311" s="396"/>
      <c r="F311" s="396"/>
      <c r="G311" s="395"/>
      <c r="H311" s="395" t="s">
        <v>325</v>
      </c>
      <c r="I311" s="396"/>
      <c r="J311" s="396"/>
      <c r="K311" s="358">
        <v>0</v>
      </c>
    </row>
    <row r="312" spans="1:11">
      <c r="A312" s="343"/>
      <c r="B312" s="395"/>
      <c r="C312" s="395"/>
      <c r="D312" s="395"/>
      <c r="E312" s="396"/>
      <c r="F312" s="396"/>
      <c r="G312" s="395"/>
      <c r="H312" s="395" t="s">
        <v>324</v>
      </c>
      <c r="I312" s="396"/>
      <c r="J312" s="396"/>
      <c r="K312" s="358">
        <v>0</v>
      </c>
    </row>
    <row r="313" spans="1:11">
      <c r="A313" s="343"/>
      <c r="B313" s="395"/>
      <c r="C313" s="395"/>
      <c r="D313" s="395"/>
      <c r="E313" s="396"/>
      <c r="F313" s="396"/>
      <c r="G313" s="395"/>
      <c r="H313" s="395" t="s">
        <v>323</v>
      </c>
      <c r="I313" s="396"/>
      <c r="J313" s="396"/>
      <c r="K313" s="358">
        <v>4.2203400000000002</v>
      </c>
    </row>
    <row r="314" spans="1:11">
      <c r="A314" s="343"/>
      <c r="B314" s="395"/>
      <c r="C314" s="395"/>
      <c r="D314" s="395"/>
      <c r="E314" s="396"/>
      <c r="F314" s="396"/>
      <c r="G314" s="395"/>
      <c r="H314" s="395" t="s">
        <v>322</v>
      </c>
      <c r="I314" s="396"/>
      <c r="J314" s="396"/>
      <c r="K314" s="358">
        <v>50.585900000000002</v>
      </c>
    </row>
    <row r="315" spans="1:11">
      <c r="A315" s="346"/>
      <c r="B315" s="347" t="s">
        <v>334</v>
      </c>
      <c r="C315" s="347" t="s">
        <v>285</v>
      </c>
      <c r="D315" s="347" t="s">
        <v>284</v>
      </c>
      <c r="E315" s="348" t="s">
        <v>333</v>
      </c>
      <c r="F315" s="348" t="s">
        <v>281</v>
      </c>
      <c r="G315" s="397" t="s">
        <v>332</v>
      </c>
      <c r="H315" s="392"/>
      <c r="I315" s="391"/>
      <c r="J315" s="391"/>
      <c r="K315" s="394" t="s">
        <v>311</v>
      </c>
    </row>
    <row r="316" spans="1:11">
      <c r="A316" s="343"/>
      <c r="B316" s="341" t="s">
        <v>279</v>
      </c>
      <c r="C316" s="341" t="s">
        <v>310</v>
      </c>
      <c r="D316" s="341" t="s">
        <v>430</v>
      </c>
      <c r="E316" s="344" t="s">
        <v>429</v>
      </c>
      <c r="F316" s="344">
        <v>1</v>
      </c>
      <c r="G316" s="327" t="s">
        <v>327</v>
      </c>
      <c r="I316" s="344"/>
      <c r="J316" s="359">
        <v>22.043364</v>
      </c>
      <c r="K316" s="345">
        <v>22.043399999999998</v>
      </c>
    </row>
    <row r="317" spans="1:11">
      <c r="A317" s="343"/>
      <c r="B317" s="341" t="s">
        <v>279</v>
      </c>
      <c r="C317" s="341" t="s">
        <v>310</v>
      </c>
      <c r="D317" s="341" t="s">
        <v>389</v>
      </c>
      <c r="E317" s="344" t="s">
        <v>388</v>
      </c>
      <c r="F317" s="344">
        <v>8</v>
      </c>
      <c r="G317" s="327" t="s">
        <v>327</v>
      </c>
      <c r="I317" s="344"/>
      <c r="J317" s="359">
        <v>18.016908000000001</v>
      </c>
      <c r="K317" s="345">
        <v>144.1352</v>
      </c>
    </row>
    <row r="318" spans="1:11">
      <c r="A318" s="343"/>
      <c r="B318" s="395"/>
      <c r="C318" s="395"/>
      <c r="D318" s="395"/>
      <c r="E318" s="396"/>
      <c r="F318" s="396"/>
      <c r="G318" s="395"/>
      <c r="H318" s="395" t="s">
        <v>307</v>
      </c>
      <c r="I318" s="396"/>
      <c r="J318" s="396"/>
      <c r="K318" s="358">
        <v>166.17859999999999</v>
      </c>
    </row>
    <row r="319" spans="1:11">
      <c r="A319" s="343"/>
      <c r="F319" s="344"/>
      <c r="I319" s="344"/>
      <c r="J319" s="344"/>
      <c r="K319" s="345"/>
    </row>
    <row r="320" spans="1:11">
      <c r="A320" s="343"/>
      <c r="B320" s="395"/>
      <c r="C320" s="395"/>
      <c r="D320" s="395"/>
      <c r="E320" s="396"/>
      <c r="F320" s="396"/>
      <c r="G320" s="395"/>
      <c r="H320" s="395" t="s">
        <v>326</v>
      </c>
      <c r="I320" s="396"/>
      <c r="J320" s="396"/>
      <c r="K320" s="358">
        <v>213.4896</v>
      </c>
    </row>
    <row r="321" spans="1:11">
      <c r="A321" s="343"/>
      <c r="B321" s="395"/>
      <c r="C321" s="395"/>
      <c r="D321" s="395"/>
      <c r="E321" s="396"/>
      <c r="F321" s="396"/>
      <c r="G321" s="395"/>
      <c r="H321" s="395" t="s">
        <v>325</v>
      </c>
      <c r="I321" s="396"/>
      <c r="J321" s="396"/>
      <c r="K321" s="358">
        <v>0</v>
      </c>
    </row>
    <row r="322" spans="1:11">
      <c r="A322" s="343"/>
      <c r="B322" s="395"/>
      <c r="C322" s="395"/>
      <c r="D322" s="395"/>
      <c r="E322" s="396"/>
      <c r="F322" s="396"/>
      <c r="G322" s="395"/>
      <c r="H322" s="395" t="s">
        <v>324</v>
      </c>
      <c r="I322" s="396"/>
      <c r="J322" s="396"/>
      <c r="K322" s="358">
        <v>0</v>
      </c>
    </row>
    <row r="323" spans="1:11">
      <c r="A323" s="343"/>
      <c r="B323" s="395"/>
      <c r="C323" s="395"/>
      <c r="D323" s="395"/>
      <c r="E323" s="396"/>
      <c r="F323" s="396"/>
      <c r="G323" s="395"/>
      <c r="H323" s="395" t="s">
        <v>323</v>
      </c>
      <c r="I323" s="396"/>
      <c r="J323" s="396"/>
      <c r="K323" s="358">
        <v>4.2203400000000002</v>
      </c>
    </row>
    <row r="324" spans="1:11">
      <c r="A324" s="343"/>
      <c r="B324" s="395"/>
      <c r="C324" s="395"/>
      <c r="D324" s="395"/>
      <c r="E324" s="396"/>
      <c r="F324" s="396"/>
      <c r="G324" s="395"/>
      <c r="H324" s="395" t="s">
        <v>322</v>
      </c>
      <c r="I324" s="396"/>
      <c r="J324" s="396"/>
      <c r="K324" s="358">
        <v>50.585900000000002</v>
      </c>
    </row>
    <row r="325" spans="1:11">
      <c r="A325" s="346"/>
      <c r="B325" s="347" t="s">
        <v>321</v>
      </c>
      <c r="C325" s="347" t="s">
        <v>285</v>
      </c>
      <c r="D325" s="347" t="s">
        <v>284</v>
      </c>
      <c r="E325" s="348" t="s">
        <v>320</v>
      </c>
      <c r="F325" s="348" t="s">
        <v>281</v>
      </c>
      <c r="G325" s="349" t="s">
        <v>282</v>
      </c>
      <c r="H325" s="397" t="s">
        <v>312</v>
      </c>
      <c r="I325" s="391"/>
      <c r="J325" s="391"/>
      <c r="K325" s="394" t="s">
        <v>311</v>
      </c>
    </row>
    <row r="326" spans="1:11">
      <c r="A326" s="343"/>
      <c r="B326" s="341" t="s">
        <v>279</v>
      </c>
      <c r="C326" s="341" t="s">
        <v>310</v>
      </c>
      <c r="D326" s="341" t="s">
        <v>428</v>
      </c>
      <c r="E326" s="344" t="s">
        <v>427</v>
      </c>
      <c r="F326" s="344">
        <v>1.0043500000000001</v>
      </c>
      <c r="G326" s="327" t="s">
        <v>400</v>
      </c>
      <c r="I326" s="344"/>
      <c r="J326" s="359">
        <v>102.644724</v>
      </c>
      <c r="K326" s="345">
        <v>103.0912</v>
      </c>
    </row>
    <row r="327" spans="1:11">
      <c r="A327" s="343"/>
      <c r="B327" s="341" t="s">
        <v>279</v>
      </c>
      <c r="C327" s="341" t="s">
        <v>310</v>
      </c>
      <c r="D327" s="341" t="s">
        <v>424</v>
      </c>
      <c r="E327" s="344" t="s">
        <v>423</v>
      </c>
      <c r="F327" s="344">
        <v>458.01186999999999</v>
      </c>
      <c r="G327" s="327" t="s">
        <v>315</v>
      </c>
      <c r="I327" s="344"/>
      <c r="J327" s="359">
        <v>0.51105599999999995</v>
      </c>
      <c r="K327" s="345">
        <v>234.0899</v>
      </c>
    </row>
    <row r="328" spans="1:11">
      <c r="A328" s="343"/>
      <c r="B328" s="395"/>
      <c r="C328" s="395"/>
      <c r="D328" s="395"/>
      <c r="E328" s="396"/>
      <c r="F328" s="396"/>
      <c r="G328" s="395"/>
      <c r="H328" s="395" t="s">
        <v>307</v>
      </c>
      <c r="I328" s="396"/>
      <c r="J328" s="396"/>
      <c r="K328" s="358">
        <v>337.18110000000001</v>
      </c>
    </row>
    <row r="329" spans="1:11">
      <c r="A329" s="346"/>
      <c r="B329" s="347" t="s">
        <v>314</v>
      </c>
      <c r="C329" s="347" t="s">
        <v>285</v>
      </c>
      <c r="D329" s="347" t="s">
        <v>284</v>
      </c>
      <c r="E329" s="348" t="s">
        <v>313</v>
      </c>
      <c r="F329" s="348" t="s">
        <v>281</v>
      </c>
      <c r="G329" s="349" t="s">
        <v>282</v>
      </c>
      <c r="H329" s="397" t="s">
        <v>312</v>
      </c>
      <c r="I329" s="391"/>
      <c r="J329" s="391"/>
      <c r="K329" s="394" t="s">
        <v>311</v>
      </c>
    </row>
    <row r="330" spans="1:11" ht="21">
      <c r="A330" s="343"/>
      <c r="B330" s="341" t="s">
        <v>274</v>
      </c>
      <c r="C330" s="341" t="s">
        <v>310</v>
      </c>
      <c r="D330" s="341">
        <v>5914647</v>
      </c>
      <c r="E330" s="344" t="s">
        <v>422</v>
      </c>
      <c r="F330" s="344">
        <v>1.5065299999999999</v>
      </c>
      <c r="G330" s="327" t="s">
        <v>308</v>
      </c>
      <c r="I330" s="344"/>
      <c r="J330" s="359">
        <v>1.42</v>
      </c>
      <c r="K330" s="345">
        <v>2.1393</v>
      </c>
    </row>
    <row r="331" spans="1:11" ht="21">
      <c r="A331" s="343"/>
      <c r="B331" s="341" t="s">
        <v>274</v>
      </c>
      <c r="C331" s="341" t="s">
        <v>310</v>
      </c>
      <c r="D331" s="341">
        <v>5914655</v>
      </c>
      <c r="E331" s="344" t="s">
        <v>309</v>
      </c>
      <c r="F331" s="344">
        <v>0.45800999999999997</v>
      </c>
      <c r="G331" s="327" t="s">
        <v>308</v>
      </c>
      <c r="I331" s="344"/>
      <c r="J331" s="359">
        <v>27.71</v>
      </c>
      <c r="K331" s="345">
        <v>12.6915</v>
      </c>
    </row>
    <row r="332" spans="1:11">
      <c r="A332" s="343"/>
      <c r="B332" s="395"/>
      <c r="C332" s="395"/>
      <c r="D332" s="395"/>
      <c r="E332" s="396"/>
      <c r="F332" s="396"/>
      <c r="G332" s="395"/>
      <c r="H332" s="395" t="s">
        <v>307</v>
      </c>
      <c r="I332" s="396"/>
      <c r="J332" s="396"/>
      <c r="K332" s="358">
        <v>14.8308</v>
      </c>
    </row>
    <row r="333" spans="1:11">
      <c r="A333" s="343"/>
      <c r="F333" s="344"/>
      <c r="I333" s="344"/>
      <c r="J333" s="344"/>
      <c r="K333" s="345"/>
    </row>
    <row r="334" spans="1:11">
      <c r="A334" s="343"/>
      <c r="F334" s="344"/>
      <c r="I334" s="344"/>
      <c r="J334" s="344"/>
      <c r="K334" s="345"/>
    </row>
    <row r="335" spans="1:11">
      <c r="A335" s="351" t="s">
        <v>478</v>
      </c>
      <c r="B335" s="352" t="s">
        <v>290</v>
      </c>
      <c r="C335" s="352" t="s">
        <v>310</v>
      </c>
      <c r="D335" s="352">
        <v>1109671</v>
      </c>
      <c r="E335" s="353" t="s">
        <v>477</v>
      </c>
      <c r="F335" s="353" t="s">
        <v>335</v>
      </c>
      <c r="G335" s="354"/>
      <c r="H335" s="354" t="s">
        <v>37</v>
      </c>
      <c r="I335" s="353"/>
      <c r="J335" s="353"/>
      <c r="K335" s="355">
        <v>366.09</v>
      </c>
    </row>
    <row r="336" spans="1:11">
      <c r="A336" s="346"/>
      <c r="B336" s="390" t="s">
        <v>351</v>
      </c>
      <c r="C336" s="390" t="s">
        <v>285</v>
      </c>
      <c r="D336" s="390" t="s">
        <v>284</v>
      </c>
      <c r="E336" s="391" t="s">
        <v>350</v>
      </c>
      <c r="F336" s="391" t="s">
        <v>281</v>
      </c>
      <c r="G336" s="390" t="s">
        <v>349</v>
      </c>
      <c r="H336" s="392"/>
      <c r="I336" s="393" t="s">
        <v>348</v>
      </c>
      <c r="J336" s="391"/>
      <c r="K336" s="394" t="s">
        <v>311</v>
      </c>
    </row>
    <row r="337" spans="1:11">
      <c r="A337" s="346"/>
      <c r="B337" s="390"/>
      <c r="C337" s="390"/>
      <c r="D337" s="390"/>
      <c r="E337" s="391"/>
      <c r="F337" s="391"/>
      <c r="G337" s="356" t="s">
        <v>347</v>
      </c>
      <c r="H337" s="356" t="s">
        <v>346</v>
      </c>
      <c r="I337" s="357" t="s">
        <v>347</v>
      </c>
      <c r="J337" s="357" t="s">
        <v>346</v>
      </c>
      <c r="K337" s="394"/>
    </row>
    <row r="338" spans="1:11">
      <c r="A338" s="343"/>
      <c r="B338" s="341" t="s">
        <v>279</v>
      </c>
      <c r="C338" s="341" t="s">
        <v>310</v>
      </c>
      <c r="D338" s="341" t="s">
        <v>436</v>
      </c>
      <c r="E338" s="344" t="s">
        <v>435</v>
      </c>
      <c r="F338" s="344">
        <v>1</v>
      </c>
      <c r="G338" s="327">
        <v>1</v>
      </c>
      <c r="H338" s="327">
        <v>0</v>
      </c>
      <c r="I338" s="344">
        <v>41.847707999999997</v>
      </c>
      <c r="J338" s="344">
        <v>29.8203</v>
      </c>
      <c r="K338" s="345">
        <v>41.847700000000003</v>
      </c>
    </row>
    <row r="339" spans="1:11">
      <c r="A339" s="343"/>
      <c r="B339" s="341" t="s">
        <v>279</v>
      </c>
      <c r="C339" s="341" t="s">
        <v>310</v>
      </c>
      <c r="D339" s="341" t="s">
        <v>434</v>
      </c>
      <c r="E339" s="344" t="s">
        <v>433</v>
      </c>
      <c r="F339" s="344">
        <v>4</v>
      </c>
      <c r="G339" s="327">
        <v>0.77</v>
      </c>
      <c r="H339" s="327">
        <v>0.23</v>
      </c>
      <c r="I339" s="344">
        <v>0.63982799999999995</v>
      </c>
      <c r="J339" s="344">
        <v>0.51780000000000004</v>
      </c>
      <c r="K339" s="345">
        <v>2.4470000000000001</v>
      </c>
    </row>
    <row r="340" spans="1:11">
      <c r="A340" s="343"/>
      <c r="B340" s="341" t="s">
        <v>279</v>
      </c>
      <c r="C340" s="341" t="s">
        <v>310</v>
      </c>
      <c r="D340" s="341" t="s">
        <v>432</v>
      </c>
      <c r="E340" s="344" t="s">
        <v>431</v>
      </c>
      <c r="F340" s="344">
        <v>3</v>
      </c>
      <c r="G340" s="327">
        <v>0.38</v>
      </c>
      <c r="H340" s="327">
        <v>0.62</v>
      </c>
      <c r="I340" s="344">
        <v>1.3466039999999999</v>
      </c>
      <c r="J340" s="344">
        <v>1.0898000000000001</v>
      </c>
      <c r="K340" s="345">
        <v>3.5621999999999998</v>
      </c>
    </row>
    <row r="341" spans="1:11">
      <c r="A341" s="343"/>
      <c r="B341" s="395"/>
      <c r="C341" s="395"/>
      <c r="D341" s="395"/>
      <c r="E341" s="396"/>
      <c r="F341" s="396"/>
      <c r="G341" s="395"/>
      <c r="H341" s="395" t="s">
        <v>307</v>
      </c>
      <c r="I341" s="396"/>
      <c r="J341" s="396"/>
      <c r="K341" s="358">
        <v>47.856900000000003</v>
      </c>
    </row>
    <row r="342" spans="1:11">
      <c r="A342" s="343"/>
      <c r="F342" s="344"/>
      <c r="I342" s="344"/>
      <c r="J342" s="344"/>
      <c r="K342" s="345"/>
    </row>
    <row r="343" spans="1:11">
      <c r="A343" s="343"/>
      <c r="B343" s="395"/>
      <c r="C343" s="395"/>
      <c r="D343" s="395"/>
      <c r="E343" s="396"/>
      <c r="F343" s="396"/>
      <c r="G343" s="395"/>
      <c r="H343" s="395" t="s">
        <v>326</v>
      </c>
      <c r="I343" s="396"/>
      <c r="J343" s="396"/>
      <c r="K343" s="358">
        <v>232.05240000000001</v>
      </c>
    </row>
    <row r="344" spans="1:11">
      <c r="A344" s="343"/>
      <c r="B344" s="395"/>
      <c r="C344" s="395"/>
      <c r="D344" s="395"/>
      <c r="E344" s="396"/>
      <c r="F344" s="396"/>
      <c r="G344" s="395"/>
      <c r="H344" s="395" t="s">
        <v>325</v>
      </c>
      <c r="I344" s="396"/>
      <c r="J344" s="396"/>
      <c r="K344" s="358">
        <v>0</v>
      </c>
    </row>
    <row r="345" spans="1:11">
      <c r="A345" s="343"/>
      <c r="B345" s="395"/>
      <c r="C345" s="395"/>
      <c r="D345" s="395"/>
      <c r="E345" s="396"/>
      <c r="F345" s="396"/>
      <c r="G345" s="395"/>
      <c r="H345" s="395" t="s">
        <v>324</v>
      </c>
      <c r="I345" s="396"/>
      <c r="J345" s="396"/>
      <c r="K345" s="358">
        <v>0</v>
      </c>
    </row>
    <row r="346" spans="1:11">
      <c r="A346" s="343"/>
      <c r="B346" s="395"/>
      <c r="C346" s="395"/>
      <c r="D346" s="395"/>
      <c r="E346" s="396"/>
      <c r="F346" s="396"/>
      <c r="G346" s="395"/>
      <c r="H346" s="395" t="s">
        <v>323</v>
      </c>
      <c r="I346" s="396"/>
      <c r="J346" s="396"/>
      <c r="K346" s="358">
        <v>4.1848700000000001</v>
      </c>
    </row>
    <row r="347" spans="1:11">
      <c r="A347" s="343"/>
      <c r="B347" s="395"/>
      <c r="C347" s="395"/>
      <c r="D347" s="395"/>
      <c r="E347" s="396"/>
      <c r="F347" s="396"/>
      <c r="G347" s="395"/>
      <c r="H347" s="395" t="s">
        <v>322</v>
      </c>
      <c r="I347" s="396"/>
      <c r="J347" s="396"/>
      <c r="K347" s="358">
        <v>55.450299999999999</v>
      </c>
    </row>
    <row r="348" spans="1:11">
      <c r="A348" s="346"/>
      <c r="B348" s="347" t="s">
        <v>334</v>
      </c>
      <c r="C348" s="347" t="s">
        <v>285</v>
      </c>
      <c r="D348" s="347" t="s">
        <v>284</v>
      </c>
      <c r="E348" s="348" t="s">
        <v>333</v>
      </c>
      <c r="F348" s="348" t="s">
        <v>281</v>
      </c>
      <c r="G348" s="397" t="s">
        <v>332</v>
      </c>
      <c r="H348" s="392"/>
      <c r="I348" s="391"/>
      <c r="J348" s="391"/>
      <c r="K348" s="394" t="s">
        <v>311</v>
      </c>
    </row>
    <row r="349" spans="1:11">
      <c r="A349" s="343"/>
      <c r="B349" s="341" t="s">
        <v>279</v>
      </c>
      <c r="C349" s="341" t="s">
        <v>310</v>
      </c>
      <c r="D349" s="341" t="s">
        <v>430</v>
      </c>
      <c r="E349" s="344" t="s">
        <v>429</v>
      </c>
      <c r="F349" s="344">
        <v>1</v>
      </c>
      <c r="G349" s="327" t="s">
        <v>327</v>
      </c>
      <c r="I349" s="344"/>
      <c r="J349" s="359">
        <v>22.043364</v>
      </c>
      <c r="K349" s="345">
        <v>22.043399999999998</v>
      </c>
    </row>
    <row r="350" spans="1:11">
      <c r="A350" s="343"/>
      <c r="B350" s="341" t="s">
        <v>279</v>
      </c>
      <c r="C350" s="341" t="s">
        <v>310</v>
      </c>
      <c r="D350" s="341" t="s">
        <v>389</v>
      </c>
      <c r="E350" s="344" t="s">
        <v>388</v>
      </c>
      <c r="F350" s="344">
        <v>9</v>
      </c>
      <c r="G350" s="327" t="s">
        <v>327</v>
      </c>
      <c r="I350" s="344"/>
      <c r="J350" s="359">
        <v>18.016908000000001</v>
      </c>
      <c r="K350" s="345">
        <v>162.15209999999999</v>
      </c>
    </row>
    <row r="351" spans="1:11">
      <c r="A351" s="343"/>
      <c r="B351" s="395"/>
      <c r="C351" s="395"/>
      <c r="D351" s="395"/>
      <c r="E351" s="396"/>
      <c r="F351" s="396"/>
      <c r="G351" s="395"/>
      <c r="H351" s="395" t="s">
        <v>307</v>
      </c>
      <c r="I351" s="396"/>
      <c r="J351" s="396"/>
      <c r="K351" s="358">
        <v>184.19550000000001</v>
      </c>
    </row>
    <row r="352" spans="1:11">
      <c r="A352" s="343"/>
      <c r="F352" s="344"/>
      <c r="I352" s="344"/>
      <c r="J352" s="344"/>
      <c r="K352" s="345"/>
    </row>
    <row r="353" spans="1:11">
      <c r="A353" s="343"/>
      <c r="B353" s="395"/>
      <c r="C353" s="395"/>
      <c r="D353" s="395"/>
      <c r="E353" s="396"/>
      <c r="F353" s="396"/>
      <c r="G353" s="395"/>
      <c r="H353" s="395" t="s">
        <v>326</v>
      </c>
      <c r="I353" s="396"/>
      <c r="J353" s="396"/>
      <c r="K353" s="358">
        <v>232.05240000000001</v>
      </c>
    </row>
    <row r="354" spans="1:11">
      <c r="A354" s="343"/>
      <c r="B354" s="395"/>
      <c r="C354" s="395"/>
      <c r="D354" s="395"/>
      <c r="E354" s="396"/>
      <c r="F354" s="396"/>
      <c r="G354" s="395"/>
      <c r="H354" s="395" t="s">
        <v>325</v>
      </c>
      <c r="I354" s="396"/>
      <c r="J354" s="396"/>
      <c r="K354" s="358">
        <v>0</v>
      </c>
    </row>
    <row r="355" spans="1:11">
      <c r="A355" s="343"/>
      <c r="B355" s="395"/>
      <c r="C355" s="395"/>
      <c r="D355" s="395"/>
      <c r="E355" s="396"/>
      <c r="F355" s="396"/>
      <c r="G355" s="395"/>
      <c r="H355" s="395" t="s">
        <v>324</v>
      </c>
      <c r="I355" s="396"/>
      <c r="J355" s="396"/>
      <c r="K355" s="358">
        <v>0</v>
      </c>
    </row>
    <row r="356" spans="1:11">
      <c r="A356" s="343"/>
      <c r="B356" s="395"/>
      <c r="C356" s="395"/>
      <c r="D356" s="395"/>
      <c r="E356" s="396"/>
      <c r="F356" s="396"/>
      <c r="G356" s="395"/>
      <c r="H356" s="395" t="s">
        <v>323</v>
      </c>
      <c r="I356" s="396"/>
      <c r="J356" s="396"/>
      <c r="K356" s="358">
        <v>4.1848700000000001</v>
      </c>
    </row>
    <row r="357" spans="1:11">
      <c r="A357" s="343"/>
      <c r="B357" s="395"/>
      <c r="C357" s="395"/>
      <c r="D357" s="395"/>
      <c r="E357" s="396"/>
      <c r="F357" s="396"/>
      <c r="G357" s="395"/>
      <c r="H357" s="395" t="s">
        <v>322</v>
      </c>
      <c r="I357" s="396"/>
      <c r="J357" s="396"/>
      <c r="K357" s="358">
        <v>55.450299999999999</v>
      </c>
    </row>
    <row r="358" spans="1:11">
      <c r="A358" s="346"/>
      <c r="B358" s="347" t="s">
        <v>321</v>
      </c>
      <c r="C358" s="347" t="s">
        <v>285</v>
      </c>
      <c r="D358" s="347" t="s">
        <v>284</v>
      </c>
      <c r="E358" s="348" t="s">
        <v>320</v>
      </c>
      <c r="F358" s="348" t="s">
        <v>281</v>
      </c>
      <c r="G358" s="349" t="s">
        <v>282</v>
      </c>
      <c r="H358" s="397" t="s">
        <v>312</v>
      </c>
      <c r="I358" s="391"/>
      <c r="J358" s="391"/>
      <c r="K358" s="394" t="s">
        <v>311</v>
      </c>
    </row>
    <row r="359" spans="1:11">
      <c r="A359" s="343"/>
      <c r="B359" s="341" t="s">
        <v>279</v>
      </c>
      <c r="C359" s="341" t="s">
        <v>310</v>
      </c>
      <c r="D359" s="341" t="s">
        <v>428</v>
      </c>
      <c r="E359" s="344" t="s">
        <v>427</v>
      </c>
      <c r="F359" s="344">
        <v>1.10164</v>
      </c>
      <c r="G359" s="327" t="s">
        <v>400</v>
      </c>
      <c r="I359" s="344"/>
      <c r="J359" s="359">
        <v>102.644724</v>
      </c>
      <c r="K359" s="345">
        <v>113.0775</v>
      </c>
    </row>
    <row r="360" spans="1:11">
      <c r="A360" s="343"/>
      <c r="B360" s="341" t="s">
        <v>279</v>
      </c>
      <c r="C360" s="341" t="s">
        <v>310</v>
      </c>
      <c r="D360" s="341" t="s">
        <v>424</v>
      </c>
      <c r="E360" s="344" t="s">
        <v>423</v>
      </c>
      <c r="F360" s="344">
        <v>362.32393999999999</v>
      </c>
      <c r="G360" s="327" t="s">
        <v>315</v>
      </c>
      <c r="I360" s="344"/>
      <c r="J360" s="359">
        <v>0.51105599999999995</v>
      </c>
      <c r="K360" s="345">
        <v>185.18379999999999</v>
      </c>
    </row>
    <row r="361" spans="1:11">
      <c r="A361" s="343"/>
      <c r="B361" s="395"/>
      <c r="C361" s="395"/>
      <c r="D361" s="395"/>
      <c r="E361" s="396"/>
      <c r="F361" s="396"/>
      <c r="G361" s="395"/>
      <c r="H361" s="395" t="s">
        <v>307</v>
      </c>
      <c r="I361" s="396"/>
      <c r="J361" s="396"/>
      <c r="K361" s="358">
        <v>298.26130000000001</v>
      </c>
    </row>
    <row r="362" spans="1:11">
      <c r="A362" s="346"/>
      <c r="B362" s="347" t="s">
        <v>314</v>
      </c>
      <c r="C362" s="347" t="s">
        <v>285</v>
      </c>
      <c r="D362" s="347" t="s">
        <v>284</v>
      </c>
      <c r="E362" s="348" t="s">
        <v>313</v>
      </c>
      <c r="F362" s="348" t="s">
        <v>281</v>
      </c>
      <c r="G362" s="349" t="s">
        <v>282</v>
      </c>
      <c r="H362" s="397" t="s">
        <v>312</v>
      </c>
      <c r="I362" s="391"/>
      <c r="J362" s="391"/>
      <c r="K362" s="394" t="s">
        <v>311</v>
      </c>
    </row>
    <row r="363" spans="1:11" ht="21">
      <c r="A363" s="343"/>
      <c r="B363" s="341" t="s">
        <v>274</v>
      </c>
      <c r="C363" s="341" t="s">
        <v>310</v>
      </c>
      <c r="D363" s="341">
        <v>5914647</v>
      </c>
      <c r="E363" s="344" t="s">
        <v>422</v>
      </c>
      <c r="F363" s="344">
        <v>1.65246</v>
      </c>
      <c r="G363" s="327" t="s">
        <v>308</v>
      </c>
      <c r="I363" s="344"/>
      <c r="J363" s="359">
        <v>1.42</v>
      </c>
      <c r="K363" s="345">
        <v>2.3464999999999998</v>
      </c>
    </row>
    <row r="364" spans="1:11" ht="21">
      <c r="A364" s="343"/>
      <c r="B364" s="341" t="s">
        <v>274</v>
      </c>
      <c r="C364" s="341" t="s">
        <v>310</v>
      </c>
      <c r="D364" s="341">
        <v>5914655</v>
      </c>
      <c r="E364" s="344" t="s">
        <v>309</v>
      </c>
      <c r="F364" s="344">
        <v>0.36231999999999998</v>
      </c>
      <c r="G364" s="327" t="s">
        <v>308</v>
      </c>
      <c r="I364" s="344"/>
      <c r="J364" s="359">
        <v>27.71</v>
      </c>
      <c r="K364" s="345">
        <v>10.039899999999999</v>
      </c>
    </row>
    <row r="365" spans="1:11">
      <c r="A365" s="343"/>
      <c r="B365" s="395"/>
      <c r="C365" s="395"/>
      <c r="D365" s="395"/>
      <c r="E365" s="396"/>
      <c r="F365" s="396"/>
      <c r="G365" s="395"/>
      <c r="H365" s="395" t="s">
        <v>307</v>
      </c>
      <c r="I365" s="396"/>
      <c r="J365" s="396"/>
      <c r="K365" s="358">
        <v>12.3864</v>
      </c>
    </row>
    <row r="366" spans="1:11">
      <c r="A366" s="343"/>
      <c r="F366" s="344"/>
      <c r="I366" s="344"/>
      <c r="J366" s="344"/>
      <c r="K366" s="345"/>
    </row>
    <row r="367" spans="1:11">
      <c r="A367" s="343"/>
      <c r="F367" s="344"/>
      <c r="I367" s="344"/>
      <c r="J367" s="344"/>
      <c r="K367" s="345"/>
    </row>
    <row r="368" spans="1:11">
      <c r="A368" s="351" t="s">
        <v>476</v>
      </c>
      <c r="B368" s="352" t="s">
        <v>290</v>
      </c>
      <c r="C368" s="352" t="s">
        <v>310</v>
      </c>
      <c r="D368" s="352">
        <v>407819</v>
      </c>
      <c r="E368" s="353" t="s">
        <v>412</v>
      </c>
      <c r="F368" s="353" t="s">
        <v>335</v>
      </c>
      <c r="G368" s="354"/>
      <c r="H368" s="354" t="s">
        <v>315</v>
      </c>
      <c r="I368" s="353"/>
      <c r="J368" s="353"/>
      <c r="K368" s="355">
        <v>9.7899999999999991</v>
      </c>
    </row>
    <row r="369" spans="1:11">
      <c r="A369" s="346"/>
      <c r="B369" s="347" t="s">
        <v>334</v>
      </c>
      <c r="C369" s="347" t="s">
        <v>285</v>
      </c>
      <c r="D369" s="347" t="s">
        <v>284</v>
      </c>
      <c r="E369" s="348" t="s">
        <v>333</v>
      </c>
      <c r="F369" s="348" t="s">
        <v>281</v>
      </c>
      <c r="G369" s="397" t="s">
        <v>332</v>
      </c>
      <c r="H369" s="392"/>
      <c r="I369" s="391"/>
      <c r="J369" s="391"/>
      <c r="K369" s="394" t="s">
        <v>311</v>
      </c>
    </row>
    <row r="370" spans="1:11">
      <c r="A370" s="343"/>
      <c r="B370" s="341" t="s">
        <v>279</v>
      </c>
      <c r="C370" s="341" t="s">
        <v>310</v>
      </c>
      <c r="D370" s="341" t="s">
        <v>331</v>
      </c>
      <c r="E370" s="344" t="s">
        <v>330</v>
      </c>
      <c r="F370" s="344">
        <v>0.09</v>
      </c>
      <c r="G370" s="327" t="s">
        <v>327</v>
      </c>
      <c r="I370" s="344"/>
      <c r="J370" s="359">
        <v>18.283944000000002</v>
      </c>
      <c r="K370" s="345">
        <v>1.6456</v>
      </c>
    </row>
    <row r="371" spans="1:11">
      <c r="A371" s="343"/>
      <c r="B371" s="341" t="s">
        <v>279</v>
      </c>
      <c r="C371" s="341" t="s">
        <v>310</v>
      </c>
      <c r="D371" s="341" t="s">
        <v>329</v>
      </c>
      <c r="E371" s="344" t="s">
        <v>328</v>
      </c>
      <c r="F371" s="344">
        <v>0.09</v>
      </c>
      <c r="G371" s="327" t="s">
        <v>327</v>
      </c>
      <c r="I371" s="344"/>
      <c r="J371" s="359">
        <v>24.774456000000001</v>
      </c>
      <c r="K371" s="345">
        <v>2.2296999999999998</v>
      </c>
    </row>
    <row r="372" spans="1:11">
      <c r="A372" s="343"/>
      <c r="B372" s="395"/>
      <c r="C372" s="395"/>
      <c r="D372" s="395"/>
      <c r="E372" s="396"/>
      <c r="F372" s="396"/>
      <c r="G372" s="395"/>
      <c r="H372" s="395" t="s">
        <v>307</v>
      </c>
      <c r="I372" s="396"/>
      <c r="J372" s="396"/>
      <c r="K372" s="358">
        <v>3.8753000000000002</v>
      </c>
    </row>
    <row r="373" spans="1:11">
      <c r="A373" s="343"/>
      <c r="F373" s="344"/>
      <c r="I373" s="344"/>
      <c r="J373" s="344"/>
      <c r="K373" s="345"/>
    </row>
    <row r="374" spans="1:11">
      <c r="A374" s="343"/>
      <c r="B374" s="395"/>
      <c r="C374" s="395"/>
      <c r="D374" s="395"/>
      <c r="E374" s="396"/>
      <c r="F374" s="396"/>
      <c r="G374" s="395"/>
      <c r="H374" s="395" t="s">
        <v>326</v>
      </c>
      <c r="I374" s="396"/>
      <c r="J374" s="396"/>
      <c r="K374" s="358">
        <v>3.8753000000000002</v>
      </c>
    </row>
    <row r="375" spans="1:11">
      <c r="A375" s="343"/>
      <c r="B375" s="395"/>
      <c r="C375" s="395"/>
      <c r="D375" s="395"/>
      <c r="E375" s="396"/>
      <c r="F375" s="396"/>
      <c r="G375" s="395"/>
      <c r="H375" s="395" t="s">
        <v>325</v>
      </c>
      <c r="I375" s="396"/>
      <c r="J375" s="396"/>
      <c r="K375" s="358">
        <v>0</v>
      </c>
    </row>
    <row r="376" spans="1:11">
      <c r="A376" s="343"/>
      <c r="B376" s="395"/>
      <c r="C376" s="395"/>
      <c r="D376" s="395"/>
      <c r="E376" s="396"/>
      <c r="F376" s="396"/>
      <c r="G376" s="395"/>
      <c r="H376" s="395" t="s">
        <v>324</v>
      </c>
      <c r="I376" s="396"/>
      <c r="J376" s="396"/>
      <c r="K376" s="358">
        <v>0</v>
      </c>
    </row>
    <row r="377" spans="1:11">
      <c r="A377" s="343"/>
      <c r="B377" s="395"/>
      <c r="C377" s="395"/>
      <c r="D377" s="395"/>
      <c r="E377" s="396"/>
      <c r="F377" s="396"/>
      <c r="G377" s="395"/>
      <c r="H377" s="395" t="s">
        <v>323</v>
      </c>
      <c r="I377" s="396"/>
      <c r="J377" s="396"/>
      <c r="K377" s="358">
        <v>1</v>
      </c>
    </row>
    <row r="378" spans="1:11">
      <c r="A378" s="343"/>
      <c r="B378" s="395"/>
      <c r="C378" s="395"/>
      <c r="D378" s="395"/>
      <c r="E378" s="396"/>
      <c r="F378" s="396"/>
      <c r="G378" s="395"/>
      <c r="H378" s="395" t="s">
        <v>322</v>
      </c>
      <c r="I378" s="396"/>
      <c r="J378" s="396"/>
      <c r="K378" s="358">
        <v>3.8753000000000002</v>
      </c>
    </row>
    <row r="379" spans="1:11">
      <c r="A379" s="346"/>
      <c r="B379" s="347" t="s">
        <v>321</v>
      </c>
      <c r="C379" s="347" t="s">
        <v>285</v>
      </c>
      <c r="D379" s="347" t="s">
        <v>284</v>
      </c>
      <c r="E379" s="348" t="s">
        <v>320</v>
      </c>
      <c r="F379" s="348" t="s">
        <v>281</v>
      </c>
      <c r="G379" s="349" t="s">
        <v>282</v>
      </c>
      <c r="H379" s="397" t="s">
        <v>312</v>
      </c>
      <c r="I379" s="391"/>
      <c r="J379" s="391"/>
      <c r="K379" s="394" t="s">
        <v>311</v>
      </c>
    </row>
    <row r="380" spans="1:11">
      <c r="A380" s="343"/>
      <c r="B380" s="341" t="s">
        <v>279</v>
      </c>
      <c r="C380" s="341" t="s">
        <v>310</v>
      </c>
      <c r="D380" s="341" t="s">
        <v>475</v>
      </c>
      <c r="E380" s="344" t="s">
        <v>474</v>
      </c>
      <c r="F380" s="344">
        <v>1.1000000000000001</v>
      </c>
      <c r="G380" s="327" t="s">
        <v>315</v>
      </c>
      <c r="I380" s="344"/>
      <c r="J380" s="359">
        <v>5.2392479999999999</v>
      </c>
      <c r="K380" s="345">
        <v>5.7630999999999997</v>
      </c>
    </row>
    <row r="381" spans="1:11">
      <c r="A381" s="343"/>
      <c r="B381" s="341" t="s">
        <v>279</v>
      </c>
      <c r="C381" s="341" t="s">
        <v>310</v>
      </c>
      <c r="D381" s="341" t="s">
        <v>319</v>
      </c>
      <c r="E381" s="344" t="s">
        <v>318</v>
      </c>
      <c r="F381" s="344">
        <v>1.4999999999999999E-2</v>
      </c>
      <c r="G381" s="327" t="s">
        <v>315</v>
      </c>
      <c r="I381" s="344"/>
      <c r="J381" s="359">
        <v>8.5413720000000009</v>
      </c>
      <c r="K381" s="345">
        <v>0.12809999999999999</v>
      </c>
    </row>
    <row r="382" spans="1:11">
      <c r="A382" s="343"/>
      <c r="B382" s="395"/>
      <c r="C382" s="395"/>
      <c r="D382" s="395"/>
      <c r="E382" s="396"/>
      <c r="F382" s="396"/>
      <c r="G382" s="395"/>
      <c r="H382" s="395" t="s">
        <v>307</v>
      </c>
      <c r="I382" s="396"/>
      <c r="J382" s="396"/>
      <c r="K382" s="358">
        <v>5.8913000000000002</v>
      </c>
    </row>
    <row r="383" spans="1:11">
      <c r="A383" s="346"/>
      <c r="B383" s="347" t="s">
        <v>314</v>
      </c>
      <c r="C383" s="347" t="s">
        <v>285</v>
      </c>
      <c r="D383" s="347" t="s">
        <v>284</v>
      </c>
      <c r="E383" s="348" t="s">
        <v>313</v>
      </c>
      <c r="F383" s="348" t="s">
        <v>281</v>
      </c>
      <c r="G383" s="349" t="s">
        <v>282</v>
      </c>
      <c r="H383" s="397" t="s">
        <v>312</v>
      </c>
      <c r="I383" s="391"/>
      <c r="J383" s="391"/>
      <c r="K383" s="394" t="s">
        <v>311</v>
      </c>
    </row>
    <row r="384" spans="1:11" ht="21">
      <c r="A384" s="343"/>
      <c r="B384" s="341" t="s">
        <v>274</v>
      </c>
      <c r="C384" s="341" t="s">
        <v>310</v>
      </c>
      <c r="D384" s="341">
        <v>5914655</v>
      </c>
      <c r="E384" s="344" t="s">
        <v>309</v>
      </c>
      <c r="F384" s="344">
        <v>1.1000000000000001E-3</v>
      </c>
      <c r="G384" s="327" t="s">
        <v>308</v>
      </c>
      <c r="I384" s="344"/>
      <c r="J384" s="359">
        <v>27.71</v>
      </c>
      <c r="K384" s="345">
        <v>3.0499999999999999E-2</v>
      </c>
    </row>
    <row r="385" spans="1:11" ht="21">
      <c r="A385" s="343"/>
      <c r="B385" s="341" t="s">
        <v>274</v>
      </c>
      <c r="C385" s="341" t="s">
        <v>310</v>
      </c>
      <c r="D385" s="341">
        <v>5914655</v>
      </c>
      <c r="E385" s="344" t="s">
        <v>309</v>
      </c>
      <c r="F385" s="344">
        <v>2.0000000000000002E-5</v>
      </c>
      <c r="G385" s="327" t="s">
        <v>308</v>
      </c>
      <c r="I385" s="344"/>
      <c r="J385" s="359">
        <v>27.71</v>
      </c>
      <c r="K385" s="345">
        <v>5.9999999999999995E-4</v>
      </c>
    </row>
    <row r="386" spans="1:11">
      <c r="A386" s="343"/>
      <c r="B386" s="395"/>
      <c r="C386" s="395"/>
      <c r="D386" s="395"/>
      <c r="E386" s="396"/>
      <c r="F386" s="396"/>
      <c r="G386" s="395"/>
      <c r="H386" s="395" t="s">
        <v>307</v>
      </c>
      <c r="I386" s="396"/>
      <c r="J386" s="396"/>
      <c r="K386" s="358">
        <v>3.1099999999999999E-2</v>
      </c>
    </row>
    <row r="387" spans="1:11">
      <c r="A387" s="343"/>
      <c r="F387" s="344"/>
      <c r="I387" s="344"/>
      <c r="J387" s="344"/>
      <c r="K387" s="345"/>
    </row>
    <row r="388" spans="1:11">
      <c r="A388" s="343"/>
      <c r="F388" s="344"/>
      <c r="I388" s="344"/>
      <c r="J388" s="344"/>
      <c r="K388" s="345"/>
    </row>
    <row r="389" spans="1:11" ht="31.5">
      <c r="A389" s="351" t="s">
        <v>473</v>
      </c>
      <c r="B389" s="352" t="s">
        <v>290</v>
      </c>
      <c r="C389" s="352" t="s">
        <v>310</v>
      </c>
      <c r="D389" s="352">
        <v>5914353</v>
      </c>
      <c r="E389" s="353" t="s">
        <v>472</v>
      </c>
      <c r="F389" s="353"/>
      <c r="G389" s="354"/>
      <c r="H389" s="354" t="s">
        <v>308</v>
      </c>
      <c r="I389" s="353"/>
      <c r="J389" s="353"/>
      <c r="K389" s="355">
        <v>1.29</v>
      </c>
    </row>
    <row r="390" spans="1:11">
      <c r="A390" s="346"/>
      <c r="B390" s="390" t="s">
        <v>351</v>
      </c>
      <c r="C390" s="390" t="s">
        <v>285</v>
      </c>
      <c r="D390" s="390" t="s">
        <v>284</v>
      </c>
      <c r="E390" s="391" t="s">
        <v>350</v>
      </c>
      <c r="F390" s="391" t="s">
        <v>281</v>
      </c>
      <c r="G390" s="390" t="s">
        <v>349</v>
      </c>
      <c r="H390" s="392"/>
      <c r="I390" s="393" t="s">
        <v>348</v>
      </c>
      <c r="J390" s="391"/>
      <c r="K390" s="394" t="s">
        <v>311</v>
      </c>
    </row>
    <row r="391" spans="1:11">
      <c r="A391" s="346"/>
      <c r="B391" s="390"/>
      <c r="C391" s="390"/>
      <c r="D391" s="390"/>
      <c r="E391" s="391"/>
      <c r="F391" s="391"/>
      <c r="G391" s="356" t="s">
        <v>347</v>
      </c>
      <c r="H391" s="356" t="s">
        <v>346</v>
      </c>
      <c r="I391" s="357" t="s">
        <v>347</v>
      </c>
      <c r="J391" s="357" t="s">
        <v>346</v>
      </c>
      <c r="K391" s="394"/>
    </row>
    <row r="392" spans="1:11">
      <c r="A392" s="343"/>
      <c r="B392" s="341" t="s">
        <v>279</v>
      </c>
      <c r="C392" s="341" t="s">
        <v>310</v>
      </c>
      <c r="D392" s="341" t="s">
        <v>471</v>
      </c>
      <c r="E392" s="344" t="s">
        <v>470</v>
      </c>
      <c r="F392" s="344">
        <v>4</v>
      </c>
      <c r="G392" s="327">
        <v>0.79</v>
      </c>
      <c r="H392" s="327">
        <v>0.21</v>
      </c>
      <c r="I392" s="344">
        <v>156.40514400000001</v>
      </c>
      <c r="J392" s="344">
        <v>76.847899999999996</v>
      </c>
      <c r="K392" s="345">
        <v>558.79240000000004</v>
      </c>
    </row>
    <row r="393" spans="1:11">
      <c r="A393" s="343"/>
      <c r="B393" s="395"/>
      <c r="C393" s="395"/>
      <c r="D393" s="395"/>
      <c r="E393" s="396"/>
      <c r="F393" s="396"/>
      <c r="G393" s="395"/>
      <c r="H393" s="395" t="s">
        <v>307</v>
      </c>
      <c r="I393" s="396"/>
      <c r="J393" s="396"/>
      <c r="K393" s="358">
        <v>558.79240000000004</v>
      </c>
    </row>
    <row r="394" spans="1:11">
      <c r="A394" s="343"/>
      <c r="F394" s="344"/>
      <c r="I394" s="344"/>
      <c r="J394" s="344"/>
      <c r="K394" s="345"/>
    </row>
    <row r="395" spans="1:11">
      <c r="A395" s="343"/>
      <c r="B395" s="395"/>
      <c r="C395" s="395"/>
      <c r="D395" s="395"/>
      <c r="E395" s="396"/>
      <c r="F395" s="396"/>
      <c r="G395" s="395"/>
      <c r="H395" s="395" t="s">
        <v>326</v>
      </c>
      <c r="I395" s="396"/>
      <c r="J395" s="396"/>
      <c r="K395" s="358">
        <v>558.79240000000004</v>
      </c>
    </row>
    <row r="396" spans="1:11">
      <c r="A396" s="343"/>
      <c r="B396" s="395"/>
      <c r="C396" s="395"/>
      <c r="D396" s="395"/>
      <c r="E396" s="396"/>
      <c r="F396" s="396"/>
      <c r="G396" s="395"/>
      <c r="H396" s="395" t="s">
        <v>325</v>
      </c>
      <c r="I396" s="396"/>
      <c r="J396" s="396"/>
      <c r="K396" s="358">
        <v>0</v>
      </c>
    </row>
    <row r="397" spans="1:11">
      <c r="A397" s="343"/>
      <c r="B397" s="395"/>
      <c r="C397" s="395"/>
      <c r="D397" s="395"/>
      <c r="E397" s="396"/>
      <c r="F397" s="396"/>
      <c r="G397" s="395"/>
      <c r="H397" s="395" t="s">
        <v>324</v>
      </c>
      <c r="I397" s="396"/>
      <c r="J397" s="396"/>
      <c r="K397" s="358">
        <v>0</v>
      </c>
    </row>
    <row r="398" spans="1:11">
      <c r="A398" s="343"/>
      <c r="B398" s="395"/>
      <c r="C398" s="395"/>
      <c r="D398" s="395"/>
      <c r="E398" s="396"/>
      <c r="F398" s="396"/>
      <c r="G398" s="395"/>
      <c r="H398" s="395" t="s">
        <v>323</v>
      </c>
      <c r="I398" s="396"/>
      <c r="J398" s="396"/>
      <c r="K398" s="358">
        <v>431.6</v>
      </c>
    </row>
    <row r="399" spans="1:11">
      <c r="A399" s="343"/>
      <c r="B399" s="395"/>
      <c r="C399" s="395"/>
      <c r="D399" s="395"/>
      <c r="E399" s="396"/>
      <c r="F399" s="396"/>
      <c r="G399" s="395"/>
      <c r="H399" s="395" t="s">
        <v>322</v>
      </c>
      <c r="I399" s="396"/>
      <c r="J399" s="396"/>
      <c r="K399" s="358">
        <v>1.2947</v>
      </c>
    </row>
    <row r="400" spans="1:11">
      <c r="A400" s="343"/>
      <c r="F400" s="344"/>
      <c r="I400" s="344"/>
      <c r="J400" s="344"/>
      <c r="K400" s="345"/>
    </row>
    <row r="401" spans="1:11">
      <c r="A401" s="343"/>
      <c r="F401" s="344"/>
      <c r="I401" s="344"/>
      <c r="J401" s="344"/>
      <c r="K401" s="345"/>
    </row>
    <row r="402" spans="1:11" ht="31.5">
      <c r="A402" s="351" t="s">
        <v>469</v>
      </c>
      <c r="B402" s="352" t="s">
        <v>290</v>
      </c>
      <c r="C402" s="352" t="s">
        <v>310</v>
      </c>
      <c r="D402" s="352">
        <v>5914647</v>
      </c>
      <c r="E402" s="353" t="s">
        <v>422</v>
      </c>
      <c r="F402" s="353" t="s">
        <v>335</v>
      </c>
      <c r="G402" s="354"/>
      <c r="H402" s="354" t="s">
        <v>308</v>
      </c>
      <c r="I402" s="353"/>
      <c r="J402" s="353"/>
      <c r="K402" s="355">
        <v>1.42</v>
      </c>
    </row>
    <row r="403" spans="1:11">
      <c r="A403" s="346"/>
      <c r="B403" s="390" t="s">
        <v>351</v>
      </c>
      <c r="C403" s="390" t="s">
        <v>285</v>
      </c>
      <c r="D403" s="390" t="s">
        <v>284</v>
      </c>
      <c r="E403" s="391" t="s">
        <v>350</v>
      </c>
      <c r="F403" s="391" t="s">
        <v>281</v>
      </c>
      <c r="G403" s="390" t="s">
        <v>349</v>
      </c>
      <c r="H403" s="392"/>
      <c r="I403" s="393" t="s">
        <v>348</v>
      </c>
      <c r="J403" s="391"/>
      <c r="K403" s="394" t="s">
        <v>311</v>
      </c>
    </row>
    <row r="404" spans="1:11">
      <c r="A404" s="346"/>
      <c r="B404" s="390"/>
      <c r="C404" s="390"/>
      <c r="D404" s="390"/>
      <c r="E404" s="391"/>
      <c r="F404" s="391"/>
      <c r="G404" s="356" t="s">
        <v>347</v>
      </c>
      <c r="H404" s="356" t="s">
        <v>346</v>
      </c>
      <c r="I404" s="357" t="s">
        <v>347</v>
      </c>
      <c r="J404" s="357" t="s">
        <v>346</v>
      </c>
      <c r="K404" s="394"/>
    </row>
    <row r="405" spans="1:11">
      <c r="A405" s="343"/>
      <c r="B405" s="341" t="s">
        <v>279</v>
      </c>
      <c r="C405" s="341" t="s">
        <v>310</v>
      </c>
      <c r="D405" s="341" t="s">
        <v>457</v>
      </c>
      <c r="E405" s="344" t="s">
        <v>456</v>
      </c>
      <c r="F405" s="344">
        <v>3</v>
      </c>
      <c r="G405" s="327">
        <v>0.86</v>
      </c>
      <c r="H405" s="327">
        <v>0.14000000000000001</v>
      </c>
      <c r="I405" s="344">
        <v>237.74914799999999</v>
      </c>
      <c r="J405" s="344">
        <v>94.344899999999996</v>
      </c>
      <c r="K405" s="345">
        <v>653.01750000000004</v>
      </c>
    </row>
    <row r="406" spans="1:11">
      <c r="A406" s="343"/>
      <c r="B406" s="395"/>
      <c r="C406" s="395"/>
      <c r="D406" s="395"/>
      <c r="E406" s="396"/>
      <c r="F406" s="396"/>
      <c r="G406" s="395"/>
      <c r="H406" s="395" t="s">
        <v>307</v>
      </c>
      <c r="I406" s="396"/>
      <c r="J406" s="396"/>
      <c r="K406" s="358">
        <v>653.01779999999997</v>
      </c>
    </row>
    <row r="407" spans="1:11">
      <c r="A407" s="343"/>
      <c r="F407" s="344"/>
      <c r="I407" s="344"/>
      <c r="J407" s="344"/>
      <c r="K407" s="345"/>
    </row>
    <row r="408" spans="1:11">
      <c r="A408" s="343"/>
      <c r="B408" s="395"/>
      <c r="C408" s="395"/>
      <c r="D408" s="395"/>
      <c r="E408" s="396"/>
      <c r="F408" s="396"/>
      <c r="G408" s="395"/>
      <c r="H408" s="395" t="s">
        <v>326</v>
      </c>
      <c r="I408" s="396"/>
      <c r="J408" s="396"/>
      <c r="K408" s="358">
        <v>653.01779999999997</v>
      </c>
    </row>
    <row r="409" spans="1:11">
      <c r="A409" s="343"/>
      <c r="B409" s="395"/>
      <c r="C409" s="395"/>
      <c r="D409" s="395"/>
      <c r="E409" s="396"/>
      <c r="F409" s="396"/>
      <c r="G409" s="395"/>
      <c r="H409" s="395" t="s">
        <v>325</v>
      </c>
      <c r="I409" s="396"/>
      <c r="J409" s="396"/>
      <c r="K409" s="358">
        <v>0</v>
      </c>
    </row>
    <row r="410" spans="1:11">
      <c r="A410" s="343"/>
      <c r="B410" s="395"/>
      <c r="C410" s="395"/>
      <c r="D410" s="395"/>
      <c r="E410" s="396"/>
      <c r="F410" s="396"/>
      <c r="G410" s="395"/>
      <c r="H410" s="395" t="s">
        <v>324</v>
      </c>
      <c r="I410" s="396"/>
      <c r="J410" s="396"/>
      <c r="K410" s="358">
        <v>0</v>
      </c>
    </row>
    <row r="411" spans="1:11">
      <c r="A411" s="343"/>
      <c r="B411" s="395"/>
      <c r="C411" s="395"/>
      <c r="D411" s="395"/>
      <c r="E411" s="396"/>
      <c r="F411" s="396"/>
      <c r="G411" s="395"/>
      <c r="H411" s="395" t="s">
        <v>323</v>
      </c>
      <c r="I411" s="396"/>
      <c r="J411" s="396"/>
      <c r="K411" s="358">
        <v>457.16</v>
      </c>
    </row>
    <row r="412" spans="1:11">
      <c r="A412" s="343"/>
      <c r="B412" s="395"/>
      <c r="C412" s="395"/>
      <c r="D412" s="395"/>
      <c r="E412" s="396"/>
      <c r="F412" s="396"/>
      <c r="G412" s="395"/>
      <c r="H412" s="395" t="s">
        <v>322</v>
      </c>
      <c r="I412" s="396"/>
      <c r="J412" s="396"/>
      <c r="K412" s="358">
        <v>1.4283999999999999</v>
      </c>
    </row>
    <row r="413" spans="1:11">
      <c r="A413" s="343"/>
      <c r="F413" s="344"/>
      <c r="I413" s="344"/>
      <c r="J413" s="344"/>
      <c r="K413" s="345"/>
    </row>
    <row r="414" spans="1:11">
      <c r="A414" s="343"/>
      <c r="F414" s="344"/>
      <c r="I414" s="344"/>
      <c r="J414" s="344"/>
      <c r="K414" s="345"/>
    </row>
    <row r="415" spans="1:11" ht="21">
      <c r="A415" s="351" t="s">
        <v>468</v>
      </c>
      <c r="B415" s="352" t="s">
        <v>290</v>
      </c>
      <c r="C415" s="352" t="s">
        <v>310</v>
      </c>
      <c r="D415" s="352">
        <v>5909007</v>
      </c>
      <c r="E415" s="353" t="s">
        <v>410</v>
      </c>
      <c r="F415" s="353" t="s">
        <v>335</v>
      </c>
      <c r="G415" s="354"/>
      <c r="H415" s="354" t="s">
        <v>308</v>
      </c>
      <c r="I415" s="353"/>
      <c r="J415" s="353"/>
      <c r="K415" s="355">
        <v>14.79</v>
      </c>
    </row>
    <row r="416" spans="1:11">
      <c r="A416" s="346"/>
      <c r="B416" s="390" t="s">
        <v>351</v>
      </c>
      <c r="C416" s="390" t="s">
        <v>285</v>
      </c>
      <c r="D416" s="390" t="s">
        <v>284</v>
      </c>
      <c r="E416" s="391" t="s">
        <v>350</v>
      </c>
      <c r="F416" s="391" t="s">
        <v>281</v>
      </c>
      <c r="G416" s="390" t="s">
        <v>349</v>
      </c>
      <c r="H416" s="392"/>
      <c r="I416" s="393" t="s">
        <v>348</v>
      </c>
      <c r="J416" s="391"/>
      <c r="K416" s="394" t="s">
        <v>311</v>
      </c>
    </row>
    <row r="417" spans="1:11">
      <c r="A417" s="346"/>
      <c r="B417" s="390"/>
      <c r="C417" s="390"/>
      <c r="D417" s="390"/>
      <c r="E417" s="391"/>
      <c r="F417" s="391"/>
      <c r="G417" s="356" t="s">
        <v>347</v>
      </c>
      <c r="H417" s="356" t="s">
        <v>346</v>
      </c>
      <c r="I417" s="357" t="s">
        <v>347</v>
      </c>
      <c r="J417" s="357" t="s">
        <v>346</v>
      </c>
      <c r="K417" s="394"/>
    </row>
    <row r="418" spans="1:11">
      <c r="A418" s="343"/>
      <c r="B418" s="341" t="s">
        <v>279</v>
      </c>
      <c r="C418" s="341" t="s">
        <v>310</v>
      </c>
      <c r="D418" s="341" t="s">
        <v>467</v>
      </c>
      <c r="E418" s="344" t="s">
        <v>466</v>
      </c>
      <c r="F418" s="344">
        <v>4</v>
      </c>
      <c r="G418" s="327">
        <v>0.8</v>
      </c>
      <c r="H418" s="327">
        <v>0.2</v>
      </c>
      <c r="I418" s="344">
        <v>250.760412</v>
      </c>
      <c r="J418" s="344">
        <v>102.47750000000001</v>
      </c>
      <c r="K418" s="345">
        <v>884.4153</v>
      </c>
    </row>
    <row r="419" spans="1:11">
      <c r="A419" s="343"/>
      <c r="B419" s="395"/>
      <c r="C419" s="395"/>
      <c r="D419" s="395"/>
      <c r="E419" s="396"/>
      <c r="F419" s="396"/>
      <c r="G419" s="395"/>
      <c r="H419" s="395" t="s">
        <v>307</v>
      </c>
      <c r="I419" s="396"/>
      <c r="J419" s="396"/>
      <c r="K419" s="358">
        <v>884.4153</v>
      </c>
    </row>
    <row r="420" spans="1:11">
      <c r="A420" s="343"/>
      <c r="F420" s="344"/>
      <c r="I420" s="344"/>
      <c r="J420" s="344"/>
      <c r="K420" s="345"/>
    </row>
    <row r="421" spans="1:11">
      <c r="A421" s="343"/>
      <c r="B421" s="395"/>
      <c r="C421" s="395"/>
      <c r="D421" s="395"/>
      <c r="E421" s="396"/>
      <c r="F421" s="396"/>
      <c r="G421" s="395"/>
      <c r="H421" s="395" t="s">
        <v>326</v>
      </c>
      <c r="I421" s="396"/>
      <c r="J421" s="396"/>
      <c r="K421" s="358">
        <v>884.4153</v>
      </c>
    </row>
    <row r="422" spans="1:11">
      <c r="A422" s="343"/>
      <c r="B422" s="395"/>
      <c r="C422" s="395"/>
      <c r="D422" s="395"/>
      <c r="E422" s="396"/>
      <c r="F422" s="396"/>
      <c r="G422" s="395"/>
      <c r="H422" s="395" t="s">
        <v>325</v>
      </c>
      <c r="I422" s="396"/>
      <c r="J422" s="396"/>
      <c r="K422" s="358">
        <v>0</v>
      </c>
    </row>
    <row r="423" spans="1:11">
      <c r="A423" s="343"/>
      <c r="B423" s="395"/>
      <c r="C423" s="395"/>
      <c r="D423" s="395"/>
      <c r="E423" s="396"/>
      <c r="F423" s="396"/>
      <c r="G423" s="395"/>
      <c r="H423" s="395" t="s">
        <v>324</v>
      </c>
      <c r="I423" s="396"/>
      <c r="J423" s="396"/>
      <c r="K423" s="358">
        <v>0</v>
      </c>
    </row>
    <row r="424" spans="1:11">
      <c r="A424" s="343"/>
      <c r="B424" s="395"/>
      <c r="C424" s="395"/>
      <c r="D424" s="395"/>
      <c r="E424" s="396"/>
      <c r="F424" s="396"/>
      <c r="G424" s="395"/>
      <c r="H424" s="395" t="s">
        <v>323</v>
      </c>
      <c r="I424" s="396"/>
      <c r="J424" s="396"/>
      <c r="K424" s="358">
        <v>59.76</v>
      </c>
    </row>
    <row r="425" spans="1:11">
      <c r="A425" s="343"/>
      <c r="B425" s="395"/>
      <c r="C425" s="395"/>
      <c r="D425" s="395"/>
      <c r="E425" s="396"/>
      <c r="F425" s="396"/>
      <c r="G425" s="395"/>
      <c r="H425" s="395" t="s">
        <v>322</v>
      </c>
      <c r="I425" s="396"/>
      <c r="J425" s="396"/>
      <c r="K425" s="358">
        <v>14.7995</v>
      </c>
    </row>
    <row r="426" spans="1:11">
      <c r="A426" s="343"/>
      <c r="F426" s="344"/>
      <c r="I426" s="344"/>
      <c r="J426" s="344"/>
      <c r="K426" s="345"/>
    </row>
    <row r="427" spans="1:11">
      <c r="A427" s="343"/>
      <c r="F427" s="344"/>
      <c r="I427" s="344"/>
      <c r="J427" s="344"/>
      <c r="K427" s="345"/>
    </row>
    <row r="428" spans="1:11" ht="21">
      <c r="A428" s="351" t="s">
        <v>465</v>
      </c>
      <c r="B428" s="352" t="s">
        <v>290</v>
      </c>
      <c r="C428" s="352" t="s">
        <v>310</v>
      </c>
      <c r="D428" s="352">
        <v>5914333</v>
      </c>
      <c r="E428" s="353" t="s">
        <v>372</v>
      </c>
      <c r="F428" s="353" t="s">
        <v>335</v>
      </c>
      <c r="G428" s="354"/>
      <c r="H428" s="354" t="s">
        <v>308</v>
      </c>
      <c r="I428" s="353"/>
      <c r="J428" s="353"/>
      <c r="K428" s="355">
        <v>28.11</v>
      </c>
    </row>
    <row r="429" spans="1:11">
      <c r="A429" s="346"/>
      <c r="B429" s="390" t="s">
        <v>351</v>
      </c>
      <c r="C429" s="390" t="s">
        <v>285</v>
      </c>
      <c r="D429" s="390" t="s">
        <v>284</v>
      </c>
      <c r="E429" s="391" t="s">
        <v>350</v>
      </c>
      <c r="F429" s="391" t="s">
        <v>281</v>
      </c>
      <c r="G429" s="390" t="s">
        <v>349</v>
      </c>
      <c r="H429" s="392"/>
      <c r="I429" s="393" t="s">
        <v>348</v>
      </c>
      <c r="J429" s="391"/>
      <c r="K429" s="394" t="s">
        <v>311</v>
      </c>
    </row>
    <row r="430" spans="1:11">
      <c r="A430" s="346"/>
      <c r="B430" s="390"/>
      <c r="C430" s="390"/>
      <c r="D430" s="390"/>
      <c r="E430" s="391"/>
      <c r="F430" s="391"/>
      <c r="G430" s="356" t="s">
        <v>347</v>
      </c>
      <c r="H430" s="356" t="s">
        <v>346</v>
      </c>
      <c r="I430" s="357" t="s">
        <v>347</v>
      </c>
      <c r="J430" s="357" t="s">
        <v>346</v>
      </c>
      <c r="K430" s="394"/>
    </row>
    <row r="431" spans="1:11">
      <c r="A431" s="343"/>
      <c r="B431" s="341" t="s">
        <v>279</v>
      </c>
      <c r="C431" s="341" t="s">
        <v>310</v>
      </c>
      <c r="D431" s="341" t="s">
        <v>461</v>
      </c>
      <c r="E431" s="344" t="s">
        <v>460</v>
      </c>
      <c r="F431" s="344">
        <v>2</v>
      </c>
      <c r="G431" s="327">
        <v>0.53</v>
      </c>
      <c r="H431" s="327">
        <v>0.47</v>
      </c>
      <c r="I431" s="344">
        <v>220.09638000000001</v>
      </c>
      <c r="J431" s="344">
        <v>83.699600000000004</v>
      </c>
      <c r="K431" s="345">
        <v>311.97980000000001</v>
      </c>
    </row>
    <row r="432" spans="1:11">
      <c r="A432" s="343"/>
      <c r="B432" s="341" t="s">
        <v>279</v>
      </c>
      <c r="C432" s="341" t="s">
        <v>310</v>
      </c>
      <c r="D432" s="341" t="s">
        <v>464</v>
      </c>
      <c r="E432" s="344" t="s">
        <v>463</v>
      </c>
      <c r="F432" s="344">
        <v>1</v>
      </c>
      <c r="G432" s="327">
        <v>1</v>
      </c>
      <c r="H432" s="327">
        <v>0</v>
      </c>
      <c r="I432" s="344">
        <v>252.71752799999999</v>
      </c>
      <c r="J432" s="344">
        <v>118.9012</v>
      </c>
      <c r="K432" s="345">
        <v>252.7175</v>
      </c>
    </row>
    <row r="433" spans="1:11">
      <c r="A433" s="343"/>
      <c r="B433" s="395"/>
      <c r="C433" s="395"/>
      <c r="D433" s="395"/>
      <c r="E433" s="396"/>
      <c r="F433" s="396"/>
      <c r="G433" s="395"/>
      <c r="H433" s="395" t="s">
        <v>307</v>
      </c>
      <c r="I433" s="396"/>
      <c r="J433" s="396"/>
      <c r="K433" s="358">
        <v>564.69730000000004</v>
      </c>
    </row>
    <row r="434" spans="1:11">
      <c r="A434" s="343"/>
      <c r="F434" s="344"/>
      <c r="I434" s="344"/>
      <c r="J434" s="344"/>
      <c r="K434" s="345"/>
    </row>
    <row r="435" spans="1:11">
      <c r="A435" s="343"/>
      <c r="B435" s="395"/>
      <c r="C435" s="395"/>
      <c r="D435" s="395"/>
      <c r="E435" s="396"/>
      <c r="F435" s="396"/>
      <c r="G435" s="395"/>
      <c r="H435" s="395" t="s">
        <v>326</v>
      </c>
      <c r="I435" s="396"/>
      <c r="J435" s="396"/>
      <c r="K435" s="358">
        <v>600.73109999999997</v>
      </c>
    </row>
    <row r="436" spans="1:11">
      <c r="A436" s="343"/>
      <c r="B436" s="395"/>
      <c r="C436" s="395"/>
      <c r="D436" s="395"/>
      <c r="E436" s="396"/>
      <c r="F436" s="396"/>
      <c r="G436" s="395"/>
      <c r="H436" s="395" t="s">
        <v>325</v>
      </c>
      <c r="I436" s="396"/>
      <c r="J436" s="396"/>
      <c r="K436" s="358">
        <v>0</v>
      </c>
    </row>
    <row r="437" spans="1:11">
      <c r="A437" s="343"/>
      <c r="B437" s="395"/>
      <c r="C437" s="395"/>
      <c r="D437" s="395"/>
      <c r="E437" s="396"/>
      <c r="F437" s="396"/>
      <c r="G437" s="395"/>
      <c r="H437" s="395" t="s">
        <v>324</v>
      </c>
      <c r="I437" s="396"/>
      <c r="J437" s="396"/>
      <c r="K437" s="358">
        <v>0</v>
      </c>
    </row>
    <row r="438" spans="1:11">
      <c r="A438" s="343"/>
      <c r="B438" s="395"/>
      <c r="C438" s="395"/>
      <c r="D438" s="395"/>
      <c r="E438" s="396"/>
      <c r="F438" s="396"/>
      <c r="G438" s="395"/>
      <c r="H438" s="395" t="s">
        <v>323</v>
      </c>
      <c r="I438" s="396"/>
      <c r="J438" s="396"/>
      <c r="K438" s="358">
        <v>21.37</v>
      </c>
    </row>
    <row r="439" spans="1:11">
      <c r="A439" s="343"/>
      <c r="B439" s="395"/>
      <c r="C439" s="395"/>
      <c r="D439" s="395"/>
      <c r="E439" s="396"/>
      <c r="F439" s="396"/>
      <c r="G439" s="395"/>
      <c r="H439" s="395" t="s">
        <v>322</v>
      </c>
      <c r="I439" s="396"/>
      <c r="J439" s="396"/>
      <c r="K439" s="358">
        <v>28.111000000000001</v>
      </c>
    </row>
    <row r="440" spans="1:11">
      <c r="A440" s="346"/>
      <c r="B440" s="347" t="s">
        <v>334</v>
      </c>
      <c r="C440" s="347" t="s">
        <v>285</v>
      </c>
      <c r="D440" s="347" t="s">
        <v>284</v>
      </c>
      <c r="E440" s="348" t="s">
        <v>333</v>
      </c>
      <c r="F440" s="348" t="s">
        <v>281</v>
      </c>
      <c r="G440" s="397" t="s">
        <v>332</v>
      </c>
      <c r="H440" s="392"/>
      <c r="I440" s="391"/>
      <c r="J440" s="391"/>
      <c r="K440" s="394" t="s">
        <v>311</v>
      </c>
    </row>
    <row r="441" spans="1:11">
      <c r="A441" s="343"/>
      <c r="B441" s="341" t="s">
        <v>279</v>
      </c>
      <c r="C441" s="341" t="s">
        <v>310</v>
      </c>
      <c r="D441" s="341" t="s">
        <v>389</v>
      </c>
      <c r="E441" s="344" t="s">
        <v>388</v>
      </c>
      <c r="F441" s="344">
        <v>2</v>
      </c>
      <c r="G441" s="327" t="s">
        <v>327</v>
      </c>
      <c r="I441" s="344"/>
      <c r="J441" s="359">
        <v>18.016908000000001</v>
      </c>
      <c r="K441" s="345">
        <v>36.033799999999999</v>
      </c>
    </row>
    <row r="442" spans="1:11">
      <c r="A442" s="343"/>
      <c r="B442" s="395"/>
      <c r="C442" s="395"/>
      <c r="D442" s="395"/>
      <c r="E442" s="396"/>
      <c r="F442" s="396"/>
      <c r="G442" s="395"/>
      <c r="H442" s="395" t="s">
        <v>307</v>
      </c>
      <c r="I442" s="396"/>
      <c r="J442" s="396"/>
      <c r="K442" s="358">
        <v>36.033799999999999</v>
      </c>
    </row>
    <row r="443" spans="1:11">
      <c r="A443" s="343"/>
      <c r="F443" s="344"/>
      <c r="I443" s="344"/>
      <c r="J443" s="344"/>
      <c r="K443" s="345"/>
    </row>
    <row r="444" spans="1:11">
      <c r="A444" s="343"/>
      <c r="B444" s="395"/>
      <c r="C444" s="395"/>
      <c r="D444" s="395"/>
      <c r="E444" s="396"/>
      <c r="F444" s="396"/>
      <c r="G444" s="395"/>
      <c r="H444" s="395" t="s">
        <v>326</v>
      </c>
      <c r="I444" s="396"/>
      <c r="J444" s="396"/>
      <c r="K444" s="358">
        <v>600.73109999999997</v>
      </c>
    </row>
    <row r="445" spans="1:11">
      <c r="A445" s="343"/>
      <c r="B445" s="395"/>
      <c r="C445" s="395"/>
      <c r="D445" s="395"/>
      <c r="E445" s="396"/>
      <c r="F445" s="396"/>
      <c r="G445" s="395"/>
      <c r="H445" s="395" t="s">
        <v>325</v>
      </c>
      <c r="I445" s="396"/>
      <c r="J445" s="396"/>
      <c r="K445" s="358">
        <v>0</v>
      </c>
    </row>
    <row r="446" spans="1:11">
      <c r="A446" s="343"/>
      <c r="B446" s="395"/>
      <c r="C446" s="395"/>
      <c r="D446" s="395"/>
      <c r="E446" s="396"/>
      <c r="F446" s="396"/>
      <c r="G446" s="395"/>
      <c r="H446" s="395" t="s">
        <v>324</v>
      </c>
      <c r="I446" s="396"/>
      <c r="J446" s="396"/>
      <c r="K446" s="358">
        <v>0</v>
      </c>
    </row>
    <row r="447" spans="1:11">
      <c r="A447" s="343"/>
      <c r="B447" s="395"/>
      <c r="C447" s="395"/>
      <c r="D447" s="395"/>
      <c r="E447" s="396"/>
      <c r="F447" s="396"/>
      <c r="G447" s="395"/>
      <c r="H447" s="395" t="s">
        <v>323</v>
      </c>
      <c r="I447" s="396"/>
      <c r="J447" s="396"/>
      <c r="K447" s="358">
        <v>21.37</v>
      </c>
    </row>
    <row r="448" spans="1:11">
      <c r="A448" s="343"/>
      <c r="B448" s="395"/>
      <c r="C448" s="395"/>
      <c r="D448" s="395"/>
      <c r="E448" s="396"/>
      <c r="F448" s="396"/>
      <c r="G448" s="395"/>
      <c r="H448" s="395" t="s">
        <v>322</v>
      </c>
      <c r="I448" s="396"/>
      <c r="J448" s="396"/>
      <c r="K448" s="358">
        <v>28.111000000000001</v>
      </c>
    </row>
    <row r="449" spans="1:11">
      <c r="A449" s="343"/>
      <c r="F449" s="344"/>
      <c r="I449" s="344"/>
      <c r="J449" s="344"/>
      <c r="K449" s="345"/>
    </row>
    <row r="450" spans="1:11">
      <c r="A450" s="343"/>
      <c r="F450" s="344"/>
      <c r="I450" s="344"/>
      <c r="J450" s="344"/>
      <c r="K450" s="345"/>
    </row>
    <row r="451" spans="1:11" ht="21">
      <c r="A451" s="351" t="s">
        <v>462</v>
      </c>
      <c r="B451" s="352" t="s">
        <v>290</v>
      </c>
      <c r="C451" s="352" t="s">
        <v>310</v>
      </c>
      <c r="D451" s="352">
        <v>5914655</v>
      </c>
      <c r="E451" s="353" t="s">
        <v>309</v>
      </c>
      <c r="F451" s="353" t="s">
        <v>335</v>
      </c>
      <c r="G451" s="354"/>
      <c r="H451" s="354" t="s">
        <v>308</v>
      </c>
      <c r="I451" s="353"/>
      <c r="J451" s="353"/>
      <c r="K451" s="355">
        <v>27.71</v>
      </c>
    </row>
    <row r="452" spans="1:11">
      <c r="A452" s="346"/>
      <c r="B452" s="390" t="s">
        <v>351</v>
      </c>
      <c r="C452" s="390" t="s">
        <v>285</v>
      </c>
      <c r="D452" s="390" t="s">
        <v>284</v>
      </c>
      <c r="E452" s="391" t="s">
        <v>350</v>
      </c>
      <c r="F452" s="391" t="s">
        <v>281</v>
      </c>
      <c r="G452" s="390" t="s">
        <v>349</v>
      </c>
      <c r="H452" s="392"/>
      <c r="I452" s="393" t="s">
        <v>348</v>
      </c>
      <c r="J452" s="391"/>
      <c r="K452" s="394" t="s">
        <v>311</v>
      </c>
    </row>
    <row r="453" spans="1:11">
      <c r="A453" s="346"/>
      <c r="B453" s="390"/>
      <c r="C453" s="390"/>
      <c r="D453" s="390"/>
      <c r="E453" s="391"/>
      <c r="F453" s="391"/>
      <c r="G453" s="356" t="s">
        <v>347</v>
      </c>
      <c r="H453" s="356" t="s">
        <v>346</v>
      </c>
      <c r="I453" s="357" t="s">
        <v>347</v>
      </c>
      <c r="J453" s="357" t="s">
        <v>346</v>
      </c>
      <c r="K453" s="394"/>
    </row>
    <row r="454" spans="1:11">
      <c r="A454" s="343"/>
      <c r="B454" s="341" t="s">
        <v>279</v>
      </c>
      <c r="C454" s="341" t="s">
        <v>310</v>
      </c>
      <c r="D454" s="341" t="s">
        <v>461</v>
      </c>
      <c r="E454" s="344" t="s">
        <v>460</v>
      </c>
      <c r="F454" s="344">
        <v>1</v>
      </c>
      <c r="G454" s="327">
        <v>1</v>
      </c>
      <c r="H454" s="327">
        <v>0</v>
      </c>
      <c r="I454" s="344">
        <v>220.09638000000001</v>
      </c>
      <c r="J454" s="344">
        <v>83.699600000000004</v>
      </c>
      <c r="K454" s="345">
        <v>220.09639999999999</v>
      </c>
    </row>
    <row r="455" spans="1:11">
      <c r="A455" s="343"/>
      <c r="B455" s="395"/>
      <c r="C455" s="395"/>
      <c r="D455" s="395"/>
      <c r="E455" s="396"/>
      <c r="F455" s="396"/>
      <c r="G455" s="395"/>
      <c r="H455" s="395" t="s">
        <v>307</v>
      </c>
      <c r="I455" s="396"/>
      <c r="J455" s="396"/>
      <c r="K455" s="358">
        <v>220.09639999999999</v>
      </c>
    </row>
    <row r="456" spans="1:11">
      <c r="A456" s="343"/>
      <c r="F456" s="344"/>
      <c r="I456" s="344"/>
      <c r="J456" s="344"/>
      <c r="K456" s="345"/>
    </row>
    <row r="457" spans="1:11">
      <c r="A457" s="343"/>
      <c r="B457" s="395"/>
      <c r="C457" s="395"/>
      <c r="D457" s="395"/>
      <c r="E457" s="396"/>
      <c r="F457" s="396"/>
      <c r="G457" s="395"/>
      <c r="H457" s="395" t="s">
        <v>326</v>
      </c>
      <c r="I457" s="396"/>
      <c r="J457" s="396"/>
      <c r="K457" s="358">
        <v>328.19779999999997</v>
      </c>
    </row>
    <row r="458" spans="1:11">
      <c r="A458" s="343"/>
      <c r="B458" s="395"/>
      <c r="C458" s="395"/>
      <c r="D458" s="395"/>
      <c r="E458" s="396"/>
      <c r="F458" s="396"/>
      <c r="G458" s="395"/>
      <c r="H458" s="395" t="s">
        <v>325</v>
      </c>
      <c r="I458" s="396"/>
      <c r="J458" s="396"/>
      <c r="K458" s="358">
        <v>0</v>
      </c>
    </row>
    <row r="459" spans="1:11">
      <c r="A459" s="343"/>
      <c r="B459" s="395"/>
      <c r="C459" s="395"/>
      <c r="D459" s="395"/>
      <c r="E459" s="396"/>
      <c r="F459" s="396"/>
      <c r="G459" s="395"/>
      <c r="H459" s="395" t="s">
        <v>324</v>
      </c>
      <c r="I459" s="396"/>
      <c r="J459" s="396"/>
      <c r="K459" s="358">
        <v>0</v>
      </c>
    </row>
    <row r="460" spans="1:11">
      <c r="A460" s="343"/>
      <c r="B460" s="395"/>
      <c r="C460" s="395"/>
      <c r="D460" s="395"/>
      <c r="E460" s="396"/>
      <c r="F460" s="396"/>
      <c r="G460" s="395"/>
      <c r="H460" s="395" t="s">
        <v>323</v>
      </c>
      <c r="I460" s="396"/>
      <c r="J460" s="396"/>
      <c r="K460" s="358">
        <v>11.84</v>
      </c>
    </row>
    <row r="461" spans="1:11">
      <c r="A461" s="343"/>
      <c r="B461" s="395"/>
      <c r="C461" s="395"/>
      <c r="D461" s="395"/>
      <c r="E461" s="396"/>
      <c r="F461" s="396"/>
      <c r="G461" s="395"/>
      <c r="H461" s="395" t="s">
        <v>322</v>
      </c>
      <c r="I461" s="396"/>
      <c r="J461" s="396"/>
      <c r="K461" s="358">
        <v>27.7194</v>
      </c>
    </row>
    <row r="462" spans="1:11">
      <c r="A462" s="346"/>
      <c r="B462" s="347" t="s">
        <v>334</v>
      </c>
      <c r="C462" s="347" t="s">
        <v>285</v>
      </c>
      <c r="D462" s="347" t="s">
        <v>284</v>
      </c>
      <c r="E462" s="348" t="s">
        <v>333</v>
      </c>
      <c r="F462" s="348" t="s">
        <v>281</v>
      </c>
      <c r="G462" s="397" t="s">
        <v>332</v>
      </c>
      <c r="H462" s="392"/>
      <c r="I462" s="391"/>
      <c r="J462" s="391"/>
      <c r="K462" s="394" t="s">
        <v>311</v>
      </c>
    </row>
    <row r="463" spans="1:11">
      <c r="A463" s="343"/>
      <c r="B463" s="341" t="s">
        <v>279</v>
      </c>
      <c r="C463" s="341" t="s">
        <v>310</v>
      </c>
      <c r="D463" s="341" t="s">
        <v>389</v>
      </c>
      <c r="E463" s="344" t="s">
        <v>388</v>
      </c>
      <c r="F463" s="344">
        <v>6</v>
      </c>
      <c r="G463" s="327" t="s">
        <v>327</v>
      </c>
      <c r="I463" s="344"/>
      <c r="J463" s="359">
        <v>18.016908000000001</v>
      </c>
      <c r="K463" s="345">
        <v>108.1014</v>
      </c>
    </row>
    <row r="464" spans="1:11">
      <c r="A464" s="343"/>
      <c r="B464" s="395"/>
      <c r="C464" s="395"/>
      <c r="D464" s="395"/>
      <c r="E464" s="396"/>
      <c r="F464" s="396"/>
      <c r="G464" s="395"/>
      <c r="H464" s="395" t="s">
        <v>307</v>
      </c>
      <c r="I464" s="396"/>
      <c r="J464" s="396"/>
      <c r="K464" s="358">
        <v>108.1014</v>
      </c>
    </row>
    <row r="465" spans="1:11">
      <c r="A465" s="343"/>
      <c r="F465" s="344"/>
      <c r="I465" s="344"/>
      <c r="J465" s="344"/>
      <c r="K465" s="345"/>
    </row>
    <row r="466" spans="1:11">
      <c r="A466" s="343"/>
      <c r="B466" s="395"/>
      <c r="C466" s="395"/>
      <c r="D466" s="395"/>
      <c r="E466" s="396"/>
      <c r="F466" s="396"/>
      <c r="G466" s="395"/>
      <c r="H466" s="395" t="s">
        <v>326</v>
      </c>
      <c r="I466" s="396"/>
      <c r="J466" s="396"/>
      <c r="K466" s="358">
        <v>328.19779999999997</v>
      </c>
    </row>
    <row r="467" spans="1:11">
      <c r="A467" s="343"/>
      <c r="B467" s="395"/>
      <c r="C467" s="395"/>
      <c r="D467" s="395"/>
      <c r="E467" s="396"/>
      <c r="F467" s="396"/>
      <c r="G467" s="395"/>
      <c r="H467" s="395" t="s">
        <v>325</v>
      </c>
      <c r="I467" s="396"/>
      <c r="J467" s="396"/>
      <c r="K467" s="358">
        <v>0</v>
      </c>
    </row>
    <row r="468" spans="1:11">
      <c r="A468" s="343"/>
      <c r="B468" s="395"/>
      <c r="C468" s="395"/>
      <c r="D468" s="395"/>
      <c r="E468" s="396"/>
      <c r="F468" s="396"/>
      <c r="G468" s="395"/>
      <c r="H468" s="395" t="s">
        <v>324</v>
      </c>
      <c r="I468" s="396"/>
      <c r="J468" s="396"/>
      <c r="K468" s="358">
        <v>0</v>
      </c>
    </row>
    <row r="469" spans="1:11">
      <c r="A469" s="343"/>
      <c r="B469" s="395"/>
      <c r="C469" s="395"/>
      <c r="D469" s="395"/>
      <c r="E469" s="396"/>
      <c r="F469" s="396"/>
      <c r="G469" s="395"/>
      <c r="H469" s="395" t="s">
        <v>323</v>
      </c>
      <c r="I469" s="396"/>
      <c r="J469" s="396"/>
      <c r="K469" s="358">
        <v>11.84</v>
      </c>
    </row>
    <row r="470" spans="1:11">
      <c r="A470" s="343"/>
      <c r="B470" s="395"/>
      <c r="C470" s="395"/>
      <c r="D470" s="395"/>
      <c r="E470" s="396"/>
      <c r="F470" s="396"/>
      <c r="G470" s="395"/>
      <c r="H470" s="395" t="s">
        <v>322</v>
      </c>
      <c r="I470" s="396"/>
      <c r="J470" s="396"/>
      <c r="K470" s="358">
        <v>27.7194</v>
      </c>
    </row>
    <row r="471" spans="1:11">
      <c r="A471" s="343"/>
      <c r="F471" s="344"/>
      <c r="I471" s="344"/>
      <c r="J471" s="344"/>
      <c r="K471" s="345"/>
    </row>
    <row r="472" spans="1:11">
      <c r="A472" s="343"/>
      <c r="F472" s="344"/>
      <c r="I472" s="344"/>
      <c r="J472" s="344"/>
      <c r="K472" s="345"/>
    </row>
    <row r="473" spans="1:11" ht="21">
      <c r="A473" s="351" t="s">
        <v>459</v>
      </c>
      <c r="B473" s="352" t="s">
        <v>290</v>
      </c>
      <c r="C473" s="352" t="s">
        <v>310</v>
      </c>
      <c r="D473" s="352">
        <v>5914354</v>
      </c>
      <c r="E473" s="353" t="s">
        <v>458</v>
      </c>
      <c r="F473" s="353" t="s">
        <v>335</v>
      </c>
      <c r="G473" s="354"/>
      <c r="H473" s="354" t="s">
        <v>308</v>
      </c>
      <c r="I473" s="353"/>
      <c r="J473" s="353"/>
      <c r="K473" s="355">
        <v>1.49</v>
      </c>
    </row>
    <row r="474" spans="1:11">
      <c r="A474" s="346"/>
      <c r="B474" s="390" t="s">
        <v>351</v>
      </c>
      <c r="C474" s="390" t="s">
        <v>285</v>
      </c>
      <c r="D474" s="390" t="s">
        <v>284</v>
      </c>
      <c r="E474" s="391" t="s">
        <v>350</v>
      </c>
      <c r="F474" s="391" t="s">
        <v>281</v>
      </c>
      <c r="G474" s="390" t="s">
        <v>349</v>
      </c>
      <c r="H474" s="392"/>
      <c r="I474" s="393" t="s">
        <v>348</v>
      </c>
      <c r="J474" s="391"/>
      <c r="K474" s="394" t="s">
        <v>311</v>
      </c>
    </row>
    <row r="475" spans="1:11">
      <c r="A475" s="346"/>
      <c r="B475" s="390"/>
      <c r="C475" s="390"/>
      <c r="D475" s="390"/>
      <c r="E475" s="391"/>
      <c r="F475" s="391"/>
      <c r="G475" s="356" t="s">
        <v>347</v>
      </c>
      <c r="H475" s="356" t="s">
        <v>346</v>
      </c>
      <c r="I475" s="357" t="s">
        <v>347</v>
      </c>
      <c r="J475" s="357" t="s">
        <v>346</v>
      </c>
      <c r="K475" s="394"/>
    </row>
    <row r="476" spans="1:11">
      <c r="A476" s="343"/>
      <c r="B476" s="341" t="s">
        <v>279</v>
      </c>
      <c r="C476" s="341" t="s">
        <v>310</v>
      </c>
      <c r="D476" s="341" t="s">
        <v>457</v>
      </c>
      <c r="E476" s="344" t="s">
        <v>456</v>
      </c>
      <c r="F476" s="344">
        <v>3</v>
      </c>
      <c r="G476" s="327">
        <v>0.84</v>
      </c>
      <c r="H476" s="327">
        <v>0.16</v>
      </c>
      <c r="I476" s="344">
        <v>237.74914799999999</v>
      </c>
      <c r="J476" s="344">
        <v>94.344899999999996</v>
      </c>
      <c r="K476" s="345">
        <v>644.41330000000005</v>
      </c>
    </row>
    <row r="477" spans="1:11">
      <c r="A477" s="343"/>
      <c r="B477" s="395"/>
      <c r="C477" s="395"/>
      <c r="D477" s="395"/>
      <c r="E477" s="396"/>
      <c r="F477" s="396"/>
      <c r="G477" s="395"/>
      <c r="H477" s="395" t="s">
        <v>307</v>
      </c>
      <c r="I477" s="396"/>
      <c r="J477" s="396"/>
      <c r="K477" s="358">
        <v>644.4135</v>
      </c>
    </row>
    <row r="478" spans="1:11">
      <c r="A478" s="343"/>
      <c r="F478" s="344"/>
      <c r="I478" s="344"/>
      <c r="J478" s="344"/>
      <c r="K478" s="345"/>
    </row>
    <row r="479" spans="1:11">
      <c r="A479" s="343"/>
      <c r="B479" s="395"/>
      <c r="C479" s="395"/>
      <c r="D479" s="395"/>
      <c r="E479" s="396"/>
      <c r="F479" s="396"/>
      <c r="G479" s="395"/>
      <c r="H479" s="395" t="s">
        <v>326</v>
      </c>
      <c r="I479" s="396"/>
      <c r="J479" s="396"/>
      <c r="K479" s="358">
        <v>644.4135</v>
      </c>
    </row>
    <row r="480" spans="1:11">
      <c r="A480" s="343"/>
      <c r="B480" s="395"/>
      <c r="C480" s="395"/>
      <c r="D480" s="395"/>
      <c r="E480" s="396"/>
      <c r="F480" s="396"/>
      <c r="G480" s="395"/>
      <c r="H480" s="395" t="s">
        <v>325</v>
      </c>
      <c r="I480" s="396"/>
      <c r="J480" s="396"/>
      <c r="K480" s="358">
        <v>0</v>
      </c>
    </row>
    <row r="481" spans="1:11">
      <c r="A481" s="343"/>
      <c r="B481" s="395"/>
      <c r="C481" s="395"/>
      <c r="D481" s="395"/>
      <c r="E481" s="396"/>
      <c r="F481" s="396"/>
      <c r="G481" s="395"/>
      <c r="H481" s="395" t="s">
        <v>324</v>
      </c>
      <c r="I481" s="396"/>
      <c r="J481" s="396"/>
      <c r="K481" s="358">
        <v>0</v>
      </c>
    </row>
    <row r="482" spans="1:11">
      <c r="A482" s="343"/>
      <c r="B482" s="395"/>
      <c r="C482" s="395"/>
      <c r="D482" s="395"/>
      <c r="E482" s="396"/>
      <c r="F482" s="396"/>
      <c r="G482" s="395"/>
      <c r="H482" s="395" t="s">
        <v>323</v>
      </c>
      <c r="I482" s="396"/>
      <c r="J482" s="396"/>
      <c r="K482" s="358">
        <v>431.6</v>
      </c>
    </row>
    <row r="483" spans="1:11">
      <c r="A483" s="343"/>
      <c r="B483" s="395"/>
      <c r="C483" s="395"/>
      <c r="D483" s="395"/>
      <c r="E483" s="396"/>
      <c r="F483" s="396"/>
      <c r="G483" s="395"/>
      <c r="H483" s="395" t="s">
        <v>322</v>
      </c>
      <c r="I483" s="396"/>
      <c r="J483" s="396"/>
      <c r="K483" s="358">
        <v>1.4931000000000001</v>
      </c>
    </row>
    <row r="484" spans="1:11">
      <c r="A484" s="343"/>
      <c r="F484" s="344"/>
      <c r="I484" s="344"/>
      <c r="J484" s="344"/>
      <c r="K484" s="345"/>
    </row>
    <row r="485" spans="1:11">
      <c r="A485" s="343"/>
      <c r="F485" s="344"/>
      <c r="I485" s="344"/>
      <c r="J485" s="344"/>
      <c r="K485" s="345"/>
    </row>
    <row r="486" spans="1:11" ht="21">
      <c r="A486" s="351" t="s">
        <v>455</v>
      </c>
      <c r="B486" s="352" t="s">
        <v>290</v>
      </c>
      <c r="C486" s="352" t="s">
        <v>310</v>
      </c>
      <c r="D486" s="352">
        <v>1106165</v>
      </c>
      <c r="E486" s="353" t="s">
        <v>454</v>
      </c>
      <c r="F486" s="353" t="s">
        <v>335</v>
      </c>
      <c r="G486" s="354"/>
      <c r="H486" s="354" t="s">
        <v>37</v>
      </c>
      <c r="I486" s="353"/>
      <c r="J486" s="353"/>
      <c r="K486" s="355">
        <v>308.32</v>
      </c>
    </row>
    <row r="487" spans="1:11">
      <c r="A487" s="346"/>
      <c r="B487" s="347" t="s">
        <v>334</v>
      </c>
      <c r="C487" s="347" t="s">
        <v>285</v>
      </c>
      <c r="D487" s="347" t="s">
        <v>284</v>
      </c>
      <c r="E487" s="348" t="s">
        <v>333</v>
      </c>
      <c r="F487" s="348" t="s">
        <v>281</v>
      </c>
      <c r="G487" s="397" t="s">
        <v>332</v>
      </c>
      <c r="H487" s="392"/>
      <c r="I487" s="391"/>
      <c r="J487" s="391"/>
      <c r="K487" s="394" t="s">
        <v>311</v>
      </c>
    </row>
    <row r="488" spans="1:11">
      <c r="A488" s="343"/>
      <c r="B488" s="341" t="s">
        <v>279</v>
      </c>
      <c r="C488" s="341" t="s">
        <v>310</v>
      </c>
      <c r="D488" s="341" t="s">
        <v>389</v>
      </c>
      <c r="E488" s="344" t="s">
        <v>388</v>
      </c>
      <c r="F488" s="344">
        <v>2</v>
      </c>
      <c r="G488" s="327" t="s">
        <v>327</v>
      </c>
      <c r="I488" s="344"/>
      <c r="J488" s="359">
        <v>18.016908000000001</v>
      </c>
      <c r="K488" s="345">
        <v>36.033799999999999</v>
      </c>
    </row>
    <row r="489" spans="1:11">
      <c r="A489" s="343"/>
      <c r="B489" s="395"/>
      <c r="C489" s="395"/>
      <c r="D489" s="395"/>
      <c r="E489" s="396"/>
      <c r="F489" s="396"/>
      <c r="G489" s="395"/>
      <c r="H489" s="395" t="s">
        <v>307</v>
      </c>
      <c r="I489" s="396"/>
      <c r="J489" s="396"/>
      <c r="K489" s="358">
        <v>36.033799999999999</v>
      </c>
    </row>
    <row r="490" spans="1:11">
      <c r="A490" s="343"/>
      <c r="F490" s="344"/>
      <c r="I490" s="344"/>
      <c r="J490" s="344"/>
      <c r="K490" s="345"/>
    </row>
    <row r="491" spans="1:11">
      <c r="A491" s="343"/>
      <c r="B491" s="395"/>
      <c r="C491" s="395"/>
      <c r="D491" s="395"/>
      <c r="E491" s="396"/>
      <c r="F491" s="396"/>
      <c r="G491" s="395"/>
      <c r="H491" s="395" t="s">
        <v>326</v>
      </c>
      <c r="I491" s="396"/>
      <c r="J491" s="396"/>
      <c r="K491" s="358">
        <v>36.033799999999999</v>
      </c>
    </row>
    <row r="492" spans="1:11">
      <c r="A492" s="343"/>
      <c r="B492" s="395"/>
      <c r="C492" s="395"/>
      <c r="D492" s="395"/>
      <c r="E492" s="396"/>
      <c r="F492" s="396"/>
      <c r="G492" s="395"/>
      <c r="H492" s="395" t="s">
        <v>325</v>
      </c>
      <c r="I492" s="396"/>
      <c r="J492" s="396"/>
      <c r="K492" s="358">
        <v>0</v>
      </c>
    </row>
    <row r="493" spans="1:11">
      <c r="A493" s="343"/>
      <c r="B493" s="395"/>
      <c r="C493" s="395"/>
      <c r="D493" s="395"/>
      <c r="E493" s="396"/>
      <c r="F493" s="396"/>
      <c r="G493" s="395"/>
      <c r="H493" s="395" t="s">
        <v>324</v>
      </c>
      <c r="I493" s="396"/>
      <c r="J493" s="396"/>
      <c r="K493" s="358">
        <v>0</v>
      </c>
    </row>
    <row r="494" spans="1:11">
      <c r="A494" s="343"/>
      <c r="B494" s="395"/>
      <c r="C494" s="395"/>
      <c r="D494" s="395"/>
      <c r="E494" s="396"/>
      <c r="F494" s="396"/>
      <c r="G494" s="395"/>
      <c r="H494" s="395" t="s">
        <v>323</v>
      </c>
      <c r="I494" s="396"/>
      <c r="J494" s="396"/>
      <c r="K494" s="358">
        <v>3.9289900000000002</v>
      </c>
    </row>
    <row r="495" spans="1:11">
      <c r="A495" s="343"/>
      <c r="B495" s="395"/>
      <c r="C495" s="395"/>
      <c r="D495" s="395"/>
      <c r="E495" s="396"/>
      <c r="F495" s="396"/>
      <c r="G495" s="395"/>
      <c r="H495" s="395" t="s">
        <v>322</v>
      </c>
      <c r="I495" s="396"/>
      <c r="J495" s="396"/>
      <c r="K495" s="358">
        <v>9.1713000000000005</v>
      </c>
    </row>
    <row r="496" spans="1:11">
      <c r="A496" s="346"/>
      <c r="B496" s="347" t="s">
        <v>321</v>
      </c>
      <c r="C496" s="347" t="s">
        <v>285</v>
      </c>
      <c r="D496" s="347" t="s">
        <v>284</v>
      </c>
      <c r="E496" s="348" t="s">
        <v>320</v>
      </c>
      <c r="F496" s="348" t="s">
        <v>281</v>
      </c>
      <c r="G496" s="349" t="s">
        <v>282</v>
      </c>
      <c r="H496" s="397" t="s">
        <v>312</v>
      </c>
      <c r="I496" s="391"/>
      <c r="J496" s="391"/>
      <c r="K496" s="394" t="s">
        <v>311</v>
      </c>
    </row>
    <row r="497" spans="1:11">
      <c r="A497" s="343"/>
      <c r="B497" s="341" t="s">
        <v>279</v>
      </c>
      <c r="C497" s="341" t="s">
        <v>310</v>
      </c>
      <c r="D497" s="341" t="s">
        <v>453</v>
      </c>
      <c r="E497" s="344" t="s">
        <v>452</v>
      </c>
      <c r="F497" s="344">
        <v>0.52600000000000002</v>
      </c>
      <c r="G497" s="327" t="s">
        <v>400</v>
      </c>
      <c r="I497" s="344"/>
      <c r="J497" s="359">
        <v>87.554208000000003</v>
      </c>
      <c r="K497" s="345">
        <v>46.0535</v>
      </c>
    </row>
    <row r="498" spans="1:11">
      <c r="A498" s="343"/>
      <c r="B498" s="395"/>
      <c r="C498" s="395"/>
      <c r="D498" s="395"/>
      <c r="E498" s="396"/>
      <c r="F498" s="396"/>
      <c r="G498" s="395"/>
      <c r="H498" s="395" t="s">
        <v>307</v>
      </c>
      <c r="I498" s="396"/>
      <c r="J498" s="396"/>
      <c r="K498" s="358">
        <v>46.0535</v>
      </c>
    </row>
    <row r="499" spans="1:11">
      <c r="A499" s="346"/>
      <c r="B499" s="347" t="s">
        <v>377</v>
      </c>
      <c r="C499" s="347" t="s">
        <v>285</v>
      </c>
      <c r="D499" s="347" t="s">
        <v>284</v>
      </c>
      <c r="E499" s="348" t="s">
        <v>376</v>
      </c>
      <c r="F499" s="348" t="s">
        <v>281</v>
      </c>
      <c r="G499" s="349" t="s">
        <v>282</v>
      </c>
      <c r="H499" s="397" t="s">
        <v>312</v>
      </c>
      <c r="I499" s="391"/>
      <c r="J499" s="391"/>
      <c r="K499" s="394" t="s">
        <v>311</v>
      </c>
    </row>
    <row r="500" spans="1:11" ht="21">
      <c r="A500" s="343"/>
      <c r="B500" s="341" t="s">
        <v>274</v>
      </c>
      <c r="C500" s="341" t="s">
        <v>310</v>
      </c>
      <c r="D500" s="341">
        <v>1107892</v>
      </c>
      <c r="E500" s="344" t="s">
        <v>450</v>
      </c>
      <c r="F500" s="344">
        <v>0.7</v>
      </c>
      <c r="G500" s="327" t="s">
        <v>37</v>
      </c>
      <c r="I500" s="344"/>
      <c r="J500" s="359">
        <v>359.95</v>
      </c>
      <c r="K500" s="345">
        <v>251.965</v>
      </c>
    </row>
    <row r="501" spans="1:11">
      <c r="A501" s="343"/>
      <c r="B501" s="395"/>
      <c r="C501" s="395"/>
      <c r="D501" s="395"/>
      <c r="E501" s="396"/>
      <c r="F501" s="396"/>
      <c r="G501" s="395"/>
      <c r="H501" s="395" t="s">
        <v>307</v>
      </c>
      <c r="I501" s="396"/>
      <c r="J501" s="396"/>
      <c r="K501" s="358">
        <v>251.965</v>
      </c>
    </row>
    <row r="502" spans="1:11">
      <c r="A502" s="346"/>
      <c r="B502" s="347" t="s">
        <v>314</v>
      </c>
      <c r="C502" s="347" t="s">
        <v>285</v>
      </c>
      <c r="D502" s="347" t="s">
        <v>284</v>
      </c>
      <c r="E502" s="348" t="s">
        <v>313</v>
      </c>
      <c r="F502" s="348" t="s">
        <v>281</v>
      </c>
      <c r="G502" s="349" t="s">
        <v>282</v>
      </c>
      <c r="H502" s="397" t="s">
        <v>312</v>
      </c>
      <c r="I502" s="391"/>
      <c r="J502" s="391"/>
      <c r="K502" s="394" t="s">
        <v>311</v>
      </c>
    </row>
    <row r="503" spans="1:11" ht="21">
      <c r="A503" s="343"/>
      <c r="B503" s="341" t="s">
        <v>274</v>
      </c>
      <c r="C503" s="341" t="s">
        <v>310</v>
      </c>
      <c r="D503" s="341">
        <v>5914647</v>
      </c>
      <c r="E503" s="344" t="s">
        <v>422</v>
      </c>
      <c r="F503" s="344">
        <v>0.78900000000000003</v>
      </c>
      <c r="G503" s="327" t="s">
        <v>308</v>
      </c>
      <c r="I503" s="344"/>
      <c r="J503" s="359">
        <v>1.42</v>
      </c>
      <c r="K503" s="345">
        <v>1.1204000000000001</v>
      </c>
    </row>
    <row r="504" spans="1:11">
      <c r="A504" s="343"/>
      <c r="B504" s="395"/>
      <c r="C504" s="395"/>
      <c r="D504" s="395"/>
      <c r="E504" s="396"/>
      <c r="F504" s="396"/>
      <c r="G504" s="395"/>
      <c r="H504" s="395" t="s">
        <v>307</v>
      </c>
      <c r="I504" s="396"/>
      <c r="J504" s="396"/>
      <c r="K504" s="358">
        <v>1.1204000000000001</v>
      </c>
    </row>
    <row r="505" spans="1:11">
      <c r="A505" s="343"/>
      <c r="F505" s="344"/>
      <c r="I505" s="344"/>
      <c r="J505" s="344"/>
      <c r="K505" s="345"/>
    </row>
    <row r="506" spans="1:11">
      <c r="A506" s="343"/>
      <c r="F506" s="344"/>
      <c r="I506" s="344"/>
      <c r="J506" s="344"/>
      <c r="K506" s="345"/>
    </row>
    <row r="507" spans="1:11" ht="21">
      <c r="A507" s="351" t="s">
        <v>451</v>
      </c>
      <c r="B507" s="352" t="s">
        <v>290</v>
      </c>
      <c r="C507" s="352" t="s">
        <v>310</v>
      </c>
      <c r="D507" s="352">
        <v>1107892</v>
      </c>
      <c r="E507" s="353" t="s">
        <v>450</v>
      </c>
      <c r="F507" s="353" t="s">
        <v>335</v>
      </c>
      <c r="G507" s="354"/>
      <c r="H507" s="354" t="s">
        <v>37</v>
      </c>
      <c r="I507" s="353"/>
      <c r="J507" s="353"/>
      <c r="K507" s="355">
        <v>359.95</v>
      </c>
    </row>
    <row r="508" spans="1:11">
      <c r="A508" s="346"/>
      <c r="B508" s="390" t="s">
        <v>351</v>
      </c>
      <c r="C508" s="390" t="s">
        <v>285</v>
      </c>
      <c r="D508" s="390" t="s">
        <v>284</v>
      </c>
      <c r="E508" s="391" t="s">
        <v>350</v>
      </c>
      <c r="F508" s="391" t="s">
        <v>281</v>
      </c>
      <c r="G508" s="390" t="s">
        <v>349</v>
      </c>
      <c r="H508" s="392"/>
      <c r="I508" s="393" t="s">
        <v>348</v>
      </c>
      <c r="J508" s="391"/>
      <c r="K508" s="394" t="s">
        <v>311</v>
      </c>
    </row>
    <row r="509" spans="1:11">
      <c r="A509" s="346"/>
      <c r="B509" s="390"/>
      <c r="C509" s="390"/>
      <c r="D509" s="390"/>
      <c r="E509" s="391"/>
      <c r="F509" s="391"/>
      <c r="G509" s="356" t="s">
        <v>347</v>
      </c>
      <c r="H509" s="356" t="s">
        <v>346</v>
      </c>
      <c r="I509" s="357" t="s">
        <v>347</v>
      </c>
      <c r="J509" s="357" t="s">
        <v>346</v>
      </c>
      <c r="K509" s="394"/>
    </row>
    <row r="510" spans="1:11">
      <c r="A510" s="343"/>
      <c r="B510" s="341" t="s">
        <v>279</v>
      </c>
      <c r="C510" s="341" t="s">
        <v>310</v>
      </c>
      <c r="D510" s="341" t="s">
        <v>449</v>
      </c>
      <c r="E510" s="344" t="s">
        <v>448</v>
      </c>
      <c r="F510" s="344">
        <v>1</v>
      </c>
      <c r="G510" s="327">
        <v>1</v>
      </c>
      <c r="H510" s="327">
        <v>0</v>
      </c>
      <c r="I510" s="344">
        <v>1.0505880000000001</v>
      </c>
      <c r="J510" s="344">
        <v>0.84019999999999995</v>
      </c>
      <c r="K510" s="345">
        <v>1.0506</v>
      </c>
    </row>
    <row r="511" spans="1:11">
      <c r="A511" s="343"/>
      <c r="B511" s="341" t="s">
        <v>279</v>
      </c>
      <c r="C511" s="341" t="s">
        <v>310</v>
      </c>
      <c r="D511" s="341" t="s">
        <v>436</v>
      </c>
      <c r="E511" s="344" t="s">
        <v>435</v>
      </c>
      <c r="F511" s="344">
        <v>1</v>
      </c>
      <c r="G511" s="327">
        <v>1</v>
      </c>
      <c r="H511" s="327">
        <v>0</v>
      </c>
      <c r="I511" s="344">
        <v>41.847707999999997</v>
      </c>
      <c r="J511" s="344">
        <v>29.8203</v>
      </c>
      <c r="K511" s="345">
        <v>41.847700000000003</v>
      </c>
    </row>
    <row r="512" spans="1:11">
      <c r="A512" s="343"/>
      <c r="B512" s="341" t="s">
        <v>279</v>
      </c>
      <c r="C512" s="341" t="s">
        <v>310</v>
      </c>
      <c r="D512" s="341" t="s">
        <v>434</v>
      </c>
      <c r="E512" s="344" t="s">
        <v>433</v>
      </c>
      <c r="F512" s="344">
        <v>4</v>
      </c>
      <c r="G512" s="327">
        <v>0.9</v>
      </c>
      <c r="H512" s="327">
        <v>0.1</v>
      </c>
      <c r="I512" s="344">
        <v>0.63982799999999995</v>
      </c>
      <c r="J512" s="344">
        <v>0.51780000000000004</v>
      </c>
      <c r="K512" s="345">
        <v>2.5104000000000002</v>
      </c>
    </row>
    <row r="513" spans="1:11">
      <c r="A513" s="343"/>
      <c r="B513" s="341" t="s">
        <v>279</v>
      </c>
      <c r="C513" s="341" t="s">
        <v>310</v>
      </c>
      <c r="D513" s="341" t="s">
        <v>432</v>
      </c>
      <c r="E513" s="344" t="s">
        <v>431</v>
      </c>
      <c r="F513" s="344">
        <v>3</v>
      </c>
      <c r="G513" s="327">
        <v>0.41</v>
      </c>
      <c r="H513" s="327">
        <v>0.59</v>
      </c>
      <c r="I513" s="344">
        <v>1.3466039999999999</v>
      </c>
      <c r="J513" s="344">
        <v>1.0898000000000001</v>
      </c>
      <c r="K513" s="345">
        <v>3.5853000000000002</v>
      </c>
    </row>
    <row r="514" spans="1:11">
      <c r="A514" s="343"/>
      <c r="B514" s="395"/>
      <c r="C514" s="395"/>
      <c r="D514" s="395"/>
      <c r="E514" s="396"/>
      <c r="F514" s="396"/>
      <c r="G514" s="395"/>
      <c r="H514" s="395" t="s">
        <v>307</v>
      </c>
      <c r="I514" s="396"/>
      <c r="J514" s="396"/>
      <c r="K514" s="358">
        <v>48.994</v>
      </c>
    </row>
    <row r="515" spans="1:11">
      <c r="A515" s="343"/>
      <c r="F515" s="344"/>
      <c r="I515" s="344"/>
      <c r="J515" s="344"/>
      <c r="K515" s="345"/>
    </row>
    <row r="516" spans="1:11">
      <c r="A516" s="343"/>
      <c r="B516" s="395"/>
      <c r="C516" s="395"/>
      <c r="D516" s="395"/>
      <c r="E516" s="396"/>
      <c r="F516" s="396"/>
      <c r="G516" s="395"/>
      <c r="H516" s="395" t="s">
        <v>326</v>
      </c>
      <c r="I516" s="396"/>
      <c r="J516" s="396"/>
      <c r="K516" s="358">
        <v>233.18950000000001</v>
      </c>
    </row>
    <row r="517" spans="1:11">
      <c r="A517" s="343"/>
      <c r="B517" s="395"/>
      <c r="C517" s="395"/>
      <c r="D517" s="395"/>
      <c r="E517" s="396"/>
      <c r="F517" s="396"/>
      <c r="G517" s="395"/>
      <c r="H517" s="395" t="s">
        <v>325</v>
      </c>
      <c r="I517" s="396"/>
      <c r="J517" s="396"/>
      <c r="K517" s="358">
        <v>0</v>
      </c>
    </row>
    <row r="518" spans="1:11">
      <c r="A518" s="343"/>
      <c r="B518" s="395"/>
      <c r="C518" s="395"/>
      <c r="D518" s="395"/>
      <c r="E518" s="396"/>
      <c r="F518" s="396"/>
      <c r="G518" s="395"/>
      <c r="H518" s="395" t="s">
        <v>324</v>
      </c>
      <c r="I518" s="396"/>
      <c r="J518" s="396"/>
      <c r="K518" s="358">
        <v>0</v>
      </c>
    </row>
    <row r="519" spans="1:11">
      <c r="A519" s="343"/>
      <c r="B519" s="395"/>
      <c r="C519" s="395"/>
      <c r="D519" s="395"/>
      <c r="E519" s="396"/>
      <c r="F519" s="396"/>
      <c r="G519" s="395"/>
      <c r="H519" s="395" t="s">
        <v>323</v>
      </c>
      <c r="I519" s="396"/>
      <c r="J519" s="396"/>
      <c r="K519" s="358">
        <v>3.9289900000000002</v>
      </c>
    </row>
    <row r="520" spans="1:11">
      <c r="A520" s="343"/>
      <c r="B520" s="395"/>
      <c r="C520" s="395"/>
      <c r="D520" s="395"/>
      <c r="E520" s="396"/>
      <c r="F520" s="396"/>
      <c r="G520" s="395"/>
      <c r="H520" s="395" t="s">
        <v>322</v>
      </c>
      <c r="I520" s="396"/>
      <c r="J520" s="396"/>
      <c r="K520" s="358">
        <v>59.350999999999999</v>
      </c>
    </row>
    <row r="521" spans="1:11">
      <c r="A521" s="346"/>
      <c r="B521" s="347" t="s">
        <v>334</v>
      </c>
      <c r="C521" s="347" t="s">
        <v>285</v>
      </c>
      <c r="D521" s="347" t="s">
        <v>284</v>
      </c>
      <c r="E521" s="348" t="s">
        <v>333</v>
      </c>
      <c r="F521" s="348" t="s">
        <v>281</v>
      </c>
      <c r="G521" s="397" t="s">
        <v>332</v>
      </c>
      <c r="H521" s="392"/>
      <c r="I521" s="391"/>
      <c r="J521" s="391"/>
      <c r="K521" s="394" t="s">
        <v>311</v>
      </c>
    </row>
    <row r="522" spans="1:11">
      <c r="A522" s="343"/>
      <c r="B522" s="341" t="s">
        <v>279</v>
      </c>
      <c r="C522" s="341" t="s">
        <v>310</v>
      </c>
      <c r="D522" s="341" t="s">
        <v>430</v>
      </c>
      <c r="E522" s="344" t="s">
        <v>429</v>
      </c>
      <c r="F522" s="344">
        <v>1</v>
      </c>
      <c r="G522" s="327" t="s">
        <v>327</v>
      </c>
      <c r="I522" s="344"/>
      <c r="J522" s="359">
        <v>22.043364</v>
      </c>
      <c r="K522" s="345">
        <v>22.043399999999998</v>
      </c>
    </row>
    <row r="523" spans="1:11">
      <c r="A523" s="343"/>
      <c r="B523" s="341" t="s">
        <v>279</v>
      </c>
      <c r="C523" s="341" t="s">
        <v>310</v>
      </c>
      <c r="D523" s="341" t="s">
        <v>389</v>
      </c>
      <c r="E523" s="344" t="s">
        <v>388</v>
      </c>
      <c r="F523" s="344">
        <v>9</v>
      </c>
      <c r="G523" s="327" t="s">
        <v>327</v>
      </c>
      <c r="I523" s="344"/>
      <c r="J523" s="359">
        <v>18.016908000000001</v>
      </c>
      <c r="K523" s="345">
        <v>162.15209999999999</v>
      </c>
    </row>
    <row r="524" spans="1:11">
      <c r="A524" s="343"/>
      <c r="B524" s="395"/>
      <c r="C524" s="395"/>
      <c r="D524" s="395"/>
      <c r="E524" s="396"/>
      <c r="F524" s="396"/>
      <c r="G524" s="395"/>
      <c r="H524" s="395" t="s">
        <v>307</v>
      </c>
      <c r="I524" s="396"/>
      <c r="J524" s="396"/>
      <c r="K524" s="358">
        <v>184.19550000000001</v>
      </c>
    </row>
    <row r="525" spans="1:11">
      <c r="A525" s="343"/>
      <c r="F525" s="344"/>
      <c r="I525" s="344"/>
      <c r="J525" s="344"/>
      <c r="K525" s="345"/>
    </row>
    <row r="526" spans="1:11">
      <c r="A526" s="343"/>
      <c r="B526" s="395"/>
      <c r="C526" s="395"/>
      <c r="D526" s="395"/>
      <c r="E526" s="396"/>
      <c r="F526" s="396"/>
      <c r="G526" s="395"/>
      <c r="H526" s="395" t="s">
        <v>326</v>
      </c>
      <c r="I526" s="396"/>
      <c r="J526" s="396"/>
      <c r="K526" s="358">
        <v>233.18950000000001</v>
      </c>
    </row>
    <row r="527" spans="1:11">
      <c r="A527" s="343"/>
      <c r="B527" s="395"/>
      <c r="C527" s="395"/>
      <c r="D527" s="395"/>
      <c r="E527" s="396"/>
      <c r="F527" s="396"/>
      <c r="G527" s="395"/>
      <c r="H527" s="395" t="s">
        <v>325</v>
      </c>
      <c r="I527" s="396"/>
      <c r="J527" s="396"/>
      <c r="K527" s="358">
        <v>0</v>
      </c>
    </row>
    <row r="528" spans="1:11">
      <c r="A528" s="343"/>
      <c r="B528" s="395"/>
      <c r="C528" s="395"/>
      <c r="D528" s="395"/>
      <c r="E528" s="396"/>
      <c r="F528" s="396"/>
      <c r="G528" s="395"/>
      <c r="H528" s="395" t="s">
        <v>324</v>
      </c>
      <c r="I528" s="396"/>
      <c r="J528" s="396"/>
      <c r="K528" s="358">
        <v>0</v>
      </c>
    </row>
    <row r="529" spans="1:11">
      <c r="A529" s="343"/>
      <c r="B529" s="395"/>
      <c r="C529" s="395"/>
      <c r="D529" s="395"/>
      <c r="E529" s="396"/>
      <c r="F529" s="396"/>
      <c r="G529" s="395"/>
      <c r="H529" s="395" t="s">
        <v>323</v>
      </c>
      <c r="I529" s="396"/>
      <c r="J529" s="396"/>
      <c r="K529" s="358">
        <v>3.9289900000000002</v>
      </c>
    </row>
    <row r="530" spans="1:11">
      <c r="A530" s="343"/>
      <c r="B530" s="395"/>
      <c r="C530" s="395"/>
      <c r="D530" s="395"/>
      <c r="E530" s="396"/>
      <c r="F530" s="396"/>
      <c r="G530" s="395"/>
      <c r="H530" s="395" t="s">
        <v>322</v>
      </c>
      <c r="I530" s="396"/>
      <c r="J530" s="396"/>
      <c r="K530" s="358">
        <v>59.350999999999999</v>
      </c>
    </row>
    <row r="531" spans="1:11">
      <c r="A531" s="346"/>
      <c r="B531" s="347" t="s">
        <v>321</v>
      </c>
      <c r="C531" s="347" t="s">
        <v>285</v>
      </c>
      <c r="D531" s="347" t="s">
        <v>284</v>
      </c>
      <c r="E531" s="348" t="s">
        <v>320</v>
      </c>
      <c r="F531" s="348" t="s">
        <v>281</v>
      </c>
      <c r="G531" s="349" t="s">
        <v>282</v>
      </c>
      <c r="H531" s="397" t="s">
        <v>312</v>
      </c>
      <c r="I531" s="391"/>
      <c r="J531" s="391"/>
      <c r="K531" s="394" t="s">
        <v>311</v>
      </c>
    </row>
    <row r="532" spans="1:11">
      <c r="A532" s="343"/>
      <c r="B532" s="341" t="s">
        <v>279</v>
      </c>
      <c r="C532" s="341" t="s">
        <v>310</v>
      </c>
      <c r="D532" s="341" t="s">
        <v>442</v>
      </c>
      <c r="E532" s="344" t="s">
        <v>441</v>
      </c>
      <c r="F532" s="344">
        <v>0.84645999999999999</v>
      </c>
      <c r="G532" s="327" t="s">
        <v>315</v>
      </c>
      <c r="I532" s="344"/>
      <c r="J532" s="359">
        <v>5.4180840000000003</v>
      </c>
      <c r="K532" s="345">
        <v>4.5861999999999998</v>
      </c>
    </row>
    <row r="533" spans="1:11">
      <c r="A533" s="343"/>
      <c r="B533" s="341" t="s">
        <v>279</v>
      </c>
      <c r="C533" s="341" t="s">
        <v>310</v>
      </c>
      <c r="D533" s="341" t="s">
        <v>428</v>
      </c>
      <c r="E533" s="344" t="s">
        <v>427</v>
      </c>
      <c r="F533" s="344">
        <v>0.63334000000000001</v>
      </c>
      <c r="G533" s="327" t="s">
        <v>400</v>
      </c>
      <c r="I533" s="344"/>
      <c r="J533" s="359">
        <v>102.644724</v>
      </c>
      <c r="K533" s="345">
        <v>65.009</v>
      </c>
    </row>
    <row r="534" spans="1:11">
      <c r="A534" s="343"/>
      <c r="B534" s="341" t="s">
        <v>279</v>
      </c>
      <c r="C534" s="341" t="s">
        <v>310</v>
      </c>
      <c r="D534" s="341" t="s">
        <v>440</v>
      </c>
      <c r="E534" s="344" t="s">
        <v>439</v>
      </c>
      <c r="F534" s="344">
        <v>0.36753999999999998</v>
      </c>
      <c r="G534" s="327" t="s">
        <v>400</v>
      </c>
      <c r="I534" s="344"/>
      <c r="J534" s="359">
        <v>104.074152</v>
      </c>
      <c r="K534" s="345">
        <v>38.251399999999997</v>
      </c>
    </row>
    <row r="535" spans="1:11">
      <c r="A535" s="343"/>
      <c r="B535" s="341" t="s">
        <v>279</v>
      </c>
      <c r="C535" s="341" t="s">
        <v>310</v>
      </c>
      <c r="D535" s="341" t="s">
        <v>426</v>
      </c>
      <c r="E535" s="344" t="s">
        <v>425</v>
      </c>
      <c r="F535" s="344">
        <v>0.36753999999999998</v>
      </c>
      <c r="G535" s="327" t="s">
        <v>400</v>
      </c>
      <c r="I535" s="344"/>
      <c r="J535" s="359">
        <v>102.81415200000001</v>
      </c>
      <c r="K535" s="345">
        <v>37.7883</v>
      </c>
    </row>
    <row r="536" spans="1:11">
      <c r="A536" s="343"/>
      <c r="B536" s="341" t="s">
        <v>279</v>
      </c>
      <c r="C536" s="341" t="s">
        <v>310</v>
      </c>
      <c r="D536" s="341" t="s">
        <v>424</v>
      </c>
      <c r="E536" s="344" t="s">
        <v>423</v>
      </c>
      <c r="F536" s="344">
        <v>282.15206999999998</v>
      </c>
      <c r="G536" s="327" t="s">
        <v>315</v>
      </c>
      <c r="I536" s="344"/>
      <c r="J536" s="359">
        <v>0.51105599999999995</v>
      </c>
      <c r="K536" s="345">
        <v>144.2079</v>
      </c>
    </row>
    <row r="537" spans="1:11">
      <c r="A537" s="343"/>
      <c r="B537" s="395"/>
      <c r="C537" s="395"/>
      <c r="D537" s="395"/>
      <c r="E537" s="396"/>
      <c r="F537" s="396"/>
      <c r="G537" s="395"/>
      <c r="H537" s="395" t="s">
        <v>307</v>
      </c>
      <c r="I537" s="396"/>
      <c r="J537" s="396"/>
      <c r="K537" s="358">
        <v>289.84280000000001</v>
      </c>
    </row>
    <row r="538" spans="1:11">
      <c r="A538" s="346"/>
      <c r="B538" s="347" t="s">
        <v>314</v>
      </c>
      <c r="C538" s="347" t="s">
        <v>285</v>
      </c>
      <c r="D538" s="347" t="s">
        <v>284</v>
      </c>
      <c r="E538" s="348" t="s">
        <v>313</v>
      </c>
      <c r="F538" s="348" t="s">
        <v>281</v>
      </c>
      <c r="G538" s="349" t="s">
        <v>282</v>
      </c>
      <c r="H538" s="397" t="s">
        <v>312</v>
      </c>
      <c r="I538" s="391"/>
      <c r="J538" s="391"/>
      <c r="K538" s="394" t="s">
        <v>311</v>
      </c>
    </row>
    <row r="539" spans="1:11" ht="21">
      <c r="A539" s="343"/>
      <c r="B539" s="341" t="s">
        <v>274</v>
      </c>
      <c r="C539" s="341" t="s">
        <v>310</v>
      </c>
      <c r="D539" s="341">
        <v>5914655</v>
      </c>
      <c r="E539" s="344" t="s">
        <v>309</v>
      </c>
      <c r="F539" s="344">
        <v>8.4999999999999995E-4</v>
      </c>
      <c r="G539" s="327" t="s">
        <v>308</v>
      </c>
      <c r="I539" s="344"/>
      <c r="J539" s="359">
        <v>27.71</v>
      </c>
      <c r="K539" s="345">
        <v>2.3599999999999999E-2</v>
      </c>
    </row>
    <row r="540" spans="1:11" ht="21">
      <c r="A540" s="343"/>
      <c r="B540" s="341" t="s">
        <v>274</v>
      </c>
      <c r="C540" s="341" t="s">
        <v>310</v>
      </c>
      <c r="D540" s="341">
        <v>5914647</v>
      </c>
      <c r="E540" s="344" t="s">
        <v>422</v>
      </c>
      <c r="F540" s="344">
        <v>0.95001000000000002</v>
      </c>
      <c r="G540" s="327" t="s">
        <v>308</v>
      </c>
      <c r="I540" s="344"/>
      <c r="J540" s="359">
        <v>1.42</v>
      </c>
      <c r="K540" s="345">
        <v>1.349</v>
      </c>
    </row>
    <row r="541" spans="1:11" ht="21">
      <c r="A541" s="343"/>
      <c r="B541" s="341" t="s">
        <v>274</v>
      </c>
      <c r="C541" s="341" t="s">
        <v>310</v>
      </c>
      <c r="D541" s="341">
        <v>5914647</v>
      </c>
      <c r="E541" s="344" t="s">
        <v>422</v>
      </c>
      <c r="F541" s="344">
        <v>0.55130999999999997</v>
      </c>
      <c r="G541" s="327" t="s">
        <v>308</v>
      </c>
      <c r="I541" s="344"/>
      <c r="J541" s="359">
        <v>1.42</v>
      </c>
      <c r="K541" s="345">
        <v>0.78290000000000004</v>
      </c>
    </row>
    <row r="542" spans="1:11" ht="21">
      <c r="A542" s="343"/>
      <c r="B542" s="341" t="s">
        <v>274</v>
      </c>
      <c r="C542" s="341" t="s">
        <v>310</v>
      </c>
      <c r="D542" s="341">
        <v>5914647</v>
      </c>
      <c r="E542" s="344" t="s">
        <v>422</v>
      </c>
      <c r="F542" s="344">
        <v>0.55130999999999997</v>
      </c>
      <c r="G542" s="327" t="s">
        <v>308</v>
      </c>
      <c r="I542" s="344"/>
      <c r="J542" s="359">
        <v>1.42</v>
      </c>
      <c r="K542" s="345">
        <v>0.78290000000000004</v>
      </c>
    </row>
    <row r="543" spans="1:11" ht="21">
      <c r="A543" s="343"/>
      <c r="B543" s="341" t="s">
        <v>274</v>
      </c>
      <c r="C543" s="341" t="s">
        <v>310</v>
      </c>
      <c r="D543" s="341">
        <v>5914655</v>
      </c>
      <c r="E543" s="344" t="s">
        <v>309</v>
      </c>
      <c r="F543" s="344">
        <v>0.28215000000000001</v>
      </c>
      <c r="G543" s="327" t="s">
        <v>308</v>
      </c>
      <c r="I543" s="344"/>
      <c r="J543" s="359">
        <v>27.71</v>
      </c>
      <c r="K543" s="345">
        <v>7.8183999999999996</v>
      </c>
    </row>
    <row r="544" spans="1:11">
      <c r="A544" s="343"/>
      <c r="B544" s="395"/>
      <c r="C544" s="395"/>
      <c r="D544" s="395"/>
      <c r="E544" s="396"/>
      <c r="F544" s="396"/>
      <c r="G544" s="395"/>
      <c r="H544" s="395" t="s">
        <v>307</v>
      </c>
      <c r="I544" s="396"/>
      <c r="J544" s="396"/>
      <c r="K544" s="358">
        <v>10.7568</v>
      </c>
    </row>
    <row r="545" spans="1:11">
      <c r="A545" s="343"/>
      <c r="F545" s="344"/>
      <c r="I545" s="344"/>
      <c r="J545" s="344"/>
      <c r="K545" s="345"/>
    </row>
    <row r="546" spans="1:11">
      <c r="A546" s="343"/>
      <c r="F546" s="344"/>
      <c r="I546" s="344"/>
      <c r="J546" s="344"/>
      <c r="K546" s="345"/>
    </row>
    <row r="547" spans="1:11" ht="21">
      <c r="A547" s="351" t="s">
        <v>447</v>
      </c>
      <c r="B547" s="352" t="s">
        <v>290</v>
      </c>
      <c r="C547" s="352" t="s">
        <v>310</v>
      </c>
      <c r="D547" s="352">
        <v>1119528</v>
      </c>
      <c r="E547" s="353" t="s">
        <v>411</v>
      </c>
      <c r="F547" s="353" t="s">
        <v>335</v>
      </c>
      <c r="G547" s="354"/>
      <c r="H547" s="354" t="s">
        <v>37</v>
      </c>
      <c r="I547" s="353"/>
      <c r="J547" s="353"/>
      <c r="K547" s="355">
        <v>320.13</v>
      </c>
    </row>
    <row r="548" spans="1:11">
      <c r="A548" s="346"/>
      <c r="B548" s="390" t="s">
        <v>351</v>
      </c>
      <c r="C548" s="390" t="s">
        <v>285</v>
      </c>
      <c r="D548" s="390" t="s">
        <v>284</v>
      </c>
      <c r="E548" s="391" t="s">
        <v>350</v>
      </c>
      <c r="F548" s="391" t="s">
        <v>281</v>
      </c>
      <c r="G548" s="390" t="s">
        <v>349</v>
      </c>
      <c r="H548" s="392"/>
      <c r="I548" s="393" t="s">
        <v>348</v>
      </c>
      <c r="J548" s="391"/>
      <c r="K548" s="394" t="s">
        <v>311</v>
      </c>
    </row>
    <row r="549" spans="1:11">
      <c r="A549" s="346"/>
      <c r="B549" s="390"/>
      <c r="C549" s="390"/>
      <c r="D549" s="390"/>
      <c r="E549" s="391"/>
      <c r="F549" s="391"/>
      <c r="G549" s="356" t="s">
        <v>347</v>
      </c>
      <c r="H549" s="356" t="s">
        <v>346</v>
      </c>
      <c r="I549" s="357" t="s">
        <v>347</v>
      </c>
      <c r="J549" s="357" t="s">
        <v>346</v>
      </c>
      <c r="K549" s="394"/>
    </row>
    <row r="550" spans="1:11">
      <c r="A550" s="343"/>
      <c r="B550" s="341" t="s">
        <v>279</v>
      </c>
      <c r="C550" s="341" t="s">
        <v>310</v>
      </c>
      <c r="D550" s="341" t="s">
        <v>446</v>
      </c>
      <c r="E550" s="344" t="s">
        <v>445</v>
      </c>
      <c r="F550" s="344">
        <v>1</v>
      </c>
      <c r="G550" s="327">
        <v>0.34</v>
      </c>
      <c r="H550" s="327">
        <v>0.66</v>
      </c>
      <c r="I550" s="344">
        <v>159.48550800000001</v>
      </c>
      <c r="J550" s="344">
        <v>95.379000000000005</v>
      </c>
      <c r="K550" s="345">
        <v>117.1752</v>
      </c>
    </row>
    <row r="551" spans="1:11">
      <c r="A551" s="343"/>
      <c r="B551" s="341" t="s">
        <v>279</v>
      </c>
      <c r="C551" s="341" t="s">
        <v>310</v>
      </c>
      <c r="D551" s="341" t="s">
        <v>444</v>
      </c>
      <c r="E551" s="344" t="s">
        <v>443</v>
      </c>
      <c r="F551" s="344">
        <v>1</v>
      </c>
      <c r="G551" s="327">
        <v>1</v>
      </c>
      <c r="H551" s="327">
        <v>0</v>
      </c>
      <c r="I551" s="344">
        <v>61.449779999999997</v>
      </c>
      <c r="J551" s="344">
        <v>59.079300000000003</v>
      </c>
      <c r="K551" s="345">
        <v>61.449800000000003</v>
      </c>
    </row>
    <row r="552" spans="1:11">
      <c r="A552" s="343"/>
      <c r="B552" s="341" t="s">
        <v>279</v>
      </c>
      <c r="C552" s="341" t="s">
        <v>310</v>
      </c>
      <c r="D552" s="341" t="s">
        <v>417</v>
      </c>
      <c r="E552" s="344" t="s">
        <v>416</v>
      </c>
      <c r="F552" s="344">
        <v>1</v>
      </c>
      <c r="G552" s="327">
        <v>1</v>
      </c>
      <c r="H552" s="327">
        <v>0</v>
      </c>
      <c r="I552" s="344">
        <v>81.757031999999995</v>
      </c>
      <c r="J552" s="344">
        <v>8.4588000000000001</v>
      </c>
      <c r="K552" s="345">
        <v>81.757000000000005</v>
      </c>
    </row>
    <row r="553" spans="1:11">
      <c r="A553" s="343"/>
      <c r="B553" s="395"/>
      <c r="C553" s="395"/>
      <c r="D553" s="395"/>
      <c r="E553" s="396"/>
      <c r="F553" s="396"/>
      <c r="G553" s="395"/>
      <c r="H553" s="395" t="s">
        <v>307</v>
      </c>
      <c r="I553" s="396"/>
      <c r="J553" s="396"/>
      <c r="K553" s="358">
        <v>260.38200000000001</v>
      </c>
    </row>
    <row r="554" spans="1:11">
      <c r="A554" s="343"/>
      <c r="F554" s="344"/>
      <c r="I554" s="344"/>
      <c r="J554" s="344"/>
      <c r="K554" s="345"/>
    </row>
    <row r="555" spans="1:11">
      <c r="A555" s="343"/>
      <c r="B555" s="395"/>
      <c r="C555" s="395"/>
      <c r="D555" s="395"/>
      <c r="E555" s="396"/>
      <c r="F555" s="396"/>
      <c r="G555" s="395"/>
      <c r="H555" s="395" t="s">
        <v>326</v>
      </c>
      <c r="I555" s="396"/>
      <c r="J555" s="396"/>
      <c r="K555" s="358">
        <v>296.41579999999999</v>
      </c>
    </row>
    <row r="556" spans="1:11">
      <c r="A556" s="343"/>
      <c r="B556" s="395"/>
      <c r="C556" s="395"/>
      <c r="D556" s="395"/>
      <c r="E556" s="396"/>
      <c r="F556" s="396"/>
      <c r="G556" s="395"/>
      <c r="H556" s="395" t="s">
        <v>325</v>
      </c>
      <c r="I556" s="396"/>
      <c r="J556" s="396"/>
      <c r="K556" s="358">
        <v>0</v>
      </c>
    </row>
    <row r="557" spans="1:11">
      <c r="A557" s="343"/>
      <c r="B557" s="395"/>
      <c r="C557" s="395"/>
      <c r="D557" s="395"/>
      <c r="E557" s="396"/>
      <c r="F557" s="396"/>
      <c r="G557" s="395"/>
      <c r="H557" s="395" t="s">
        <v>324</v>
      </c>
      <c r="I557" s="396"/>
      <c r="J557" s="396"/>
      <c r="K557" s="358">
        <v>0</v>
      </c>
    </row>
    <row r="558" spans="1:11">
      <c r="A558" s="343"/>
      <c r="B558" s="395"/>
      <c r="C558" s="395"/>
      <c r="D558" s="395"/>
      <c r="E558" s="396"/>
      <c r="F558" s="396"/>
      <c r="G558" s="395"/>
      <c r="H558" s="395" t="s">
        <v>323</v>
      </c>
      <c r="I558" s="396"/>
      <c r="J558" s="396"/>
      <c r="K558" s="358">
        <v>24.9</v>
      </c>
    </row>
    <row r="559" spans="1:11">
      <c r="A559" s="343"/>
      <c r="B559" s="395"/>
      <c r="C559" s="395"/>
      <c r="D559" s="395"/>
      <c r="E559" s="396"/>
      <c r="F559" s="396"/>
      <c r="G559" s="395"/>
      <c r="H559" s="395" t="s">
        <v>322</v>
      </c>
      <c r="I559" s="396"/>
      <c r="J559" s="396"/>
      <c r="K559" s="358">
        <v>11.904199999999999</v>
      </c>
    </row>
    <row r="560" spans="1:11">
      <c r="A560" s="346"/>
      <c r="B560" s="347" t="s">
        <v>334</v>
      </c>
      <c r="C560" s="347" t="s">
        <v>285</v>
      </c>
      <c r="D560" s="347" t="s">
        <v>284</v>
      </c>
      <c r="E560" s="348" t="s">
        <v>333</v>
      </c>
      <c r="F560" s="348" t="s">
        <v>281</v>
      </c>
      <c r="G560" s="397" t="s">
        <v>332</v>
      </c>
      <c r="H560" s="392"/>
      <c r="I560" s="391"/>
      <c r="J560" s="391"/>
      <c r="K560" s="394" t="s">
        <v>311</v>
      </c>
    </row>
    <row r="561" spans="1:11">
      <c r="A561" s="343"/>
      <c r="B561" s="341" t="s">
        <v>279</v>
      </c>
      <c r="C561" s="341" t="s">
        <v>310</v>
      </c>
      <c r="D561" s="341" t="s">
        <v>389</v>
      </c>
      <c r="E561" s="344" t="s">
        <v>388</v>
      </c>
      <c r="F561" s="344">
        <v>2</v>
      </c>
      <c r="G561" s="327" t="s">
        <v>327</v>
      </c>
      <c r="I561" s="344"/>
      <c r="J561" s="359">
        <v>18.016908000000001</v>
      </c>
      <c r="K561" s="345">
        <v>36.033799999999999</v>
      </c>
    </row>
    <row r="562" spans="1:11">
      <c r="A562" s="343"/>
      <c r="B562" s="395"/>
      <c r="C562" s="395"/>
      <c r="D562" s="395"/>
      <c r="E562" s="396"/>
      <c r="F562" s="396"/>
      <c r="G562" s="395"/>
      <c r="H562" s="395" t="s">
        <v>307</v>
      </c>
      <c r="I562" s="396"/>
      <c r="J562" s="396"/>
      <c r="K562" s="358">
        <v>36.033799999999999</v>
      </c>
    </row>
    <row r="563" spans="1:11">
      <c r="A563" s="343"/>
      <c r="F563" s="344"/>
      <c r="I563" s="344"/>
      <c r="J563" s="344"/>
      <c r="K563" s="345"/>
    </row>
    <row r="564" spans="1:11">
      <c r="A564" s="343"/>
      <c r="B564" s="395"/>
      <c r="C564" s="395"/>
      <c r="D564" s="395"/>
      <c r="E564" s="396"/>
      <c r="F564" s="396"/>
      <c r="G564" s="395"/>
      <c r="H564" s="395" t="s">
        <v>326</v>
      </c>
      <c r="I564" s="396"/>
      <c r="J564" s="396"/>
      <c r="K564" s="358">
        <v>296.41579999999999</v>
      </c>
    </row>
    <row r="565" spans="1:11">
      <c r="A565" s="343"/>
      <c r="B565" s="395"/>
      <c r="C565" s="395"/>
      <c r="D565" s="395"/>
      <c r="E565" s="396"/>
      <c r="F565" s="396"/>
      <c r="G565" s="395"/>
      <c r="H565" s="395" t="s">
        <v>325</v>
      </c>
      <c r="I565" s="396"/>
      <c r="J565" s="396"/>
      <c r="K565" s="358">
        <v>0</v>
      </c>
    </row>
    <row r="566" spans="1:11">
      <c r="A566" s="343"/>
      <c r="B566" s="395"/>
      <c r="C566" s="395"/>
      <c r="D566" s="395"/>
      <c r="E566" s="396"/>
      <c r="F566" s="396"/>
      <c r="G566" s="395"/>
      <c r="H566" s="395" t="s">
        <v>324</v>
      </c>
      <c r="I566" s="396"/>
      <c r="J566" s="396"/>
      <c r="K566" s="358">
        <v>0</v>
      </c>
    </row>
    <row r="567" spans="1:11">
      <c r="A567" s="343"/>
      <c r="B567" s="395"/>
      <c r="C567" s="395"/>
      <c r="D567" s="395"/>
      <c r="E567" s="396"/>
      <c r="F567" s="396"/>
      <c r="G567" s="395"/>
      <c r="H567" s="395" t="s">
        <v>323</v>
      </c>
      <c r="I567" s="396"/>
      <c r="J567" s="396"/>
      <c r="K567" s="358">
        <v>24.9</v>
      </c>
    </row>
    <row r="568" spans="1:11">
      <c r="A568" s="343"/>
      <c r="B568" s="395"/>
      <c r="C568" s="395"/>
      <c r="D568" s="395"/>
      <c r="E568" s="396"/>
      <c r="F568" s="396"/>
      <c r="G568" s="395"/>
      <c r="H568" s="395" t="s">
        <v>322</v>
      </c>
      <c r="I568" s="396"/>
      <c r="J568" s="396"/>
      <c r="K568" s="358">
        <v>11.904199999999999</v>
      </c>
    </row>
    <row r="569" spans="1:11">
      <c r="A569" s="346"/>
      <c r="B569" s="347" t="s">
        <v>321</v>
      </c>
      <c r="C569" s="347" t="s">
        <v>285</v>
      </c>
      <c r="D569" s="347" t="s">
        <v>284</v>
      </c>
      <c r="E569" s="348" t="s">
        <v>320</v>
      </c>
      <c r="F569" s="348" t="s">
        <v>281</v>
      </c>
      <c r="G569" s="349" t="s">
        <v>282</v>
      </c>
      <c r="H569" s="397" t="s">
        <v>312</v>
      </c>
      <c r="I569" s="391"/>
      <c r="J569" s="391"/>
      <c r="K569" s="394" t="s">
        <v>311</v>
      </c>
    </row>
    <row r="570" spans="1:11">
      <c r="A570" s="343"/>
      <c r="B570" s="341" t="s">
        <v>279</v>
      </c>
      <c r="C570" s="341" t="s">
        <v>310</v>
      </c>
      <c r="D570" s="341" t="s">
        <v>442</v>
      </c>
      <c r="E570" s="344" t="s">
        <v>441</v>
      </c>
      <c r="F570" s="344">
        <v>0.89256999999999997</v>
      </c>
      <c r="G570" s="327" t="s">
        <v>315</v>
      </c>
      <c r="I570" s="344"/>
      <c r="J570" s="359">
        <v>5.4180840000000003</v>
      </c>
      <c r="K570" s="345">
        <v>4.8360000000000003</v>
      </c>
    </row>
    <row r="571" spans="1:11">
      <c r="A571" s="343"/>
      <c r="B571" s="341" t="s">
        <v>279</v>
      </c>
      <c r="C571" s="341" t="s">
        <v>310</v>
      </c>
      <c r="D571" s="341" t="s">
        <v>428</v>
      </c>
      <c r="E571" s="344" t="s">
        <v>427</v>
      </c>
      <c r="F571" s="344">
        <v>0.62465000000000004</v>
      </c>
      <c r="G571" s="327" t="s">
        <v>400</v>
      </c>
      <c r="I571" s="344"/>
      <c r="J571" s="359">
        <v>102.644724</v>
      </c>
      <c r="K571" s="345">
        <v>64.117000000000004</v>
      </c>
    </row>
    <row r="572" spans="1:11">
      <c r="A572" s="343"/>
      <c r="B572" s="341" t="s">
        <v>279</v>
      </c>
      <c r="C572" s="341" t="s">
        <v>310</v>
      </c>
      <c r="D572" s="341" t="s">
        <v>440</v>
      </c>
      <c r="E572" s="344" t="s">
        <v>439</v>
      </c>
      <c r="F572" s="344">
        <v>0.36753999999999998</v>
      </c>
      <c r="G572" s="327" t="s">
        <v>400</v>
      </c>
      <c r="I572" s="344"/>
      <c r="J572" s="359">
        <v>104.074152</v>
      </c>
      <c r="K572" s="345">
        <v>38.251399999999997</v>
      </c>
    </row>
    <row r="573" spans="1:11">
      <c r="A573" s="343"/>
      <c r="B573" s="341" t="s">
        <v>279</v>
      </c>
      <c r="C573" s="341" t="s">
        <v>310</v>
      </c>
      <c r="D573" s="341" t="s">
        <v>426</v>
      </c>
      <c r="E573" s="344" t="s">
        <v>425</v>
      </c>
      <c r="F573" s="344">
        <v>0.36753999999999998</v>
      </c>
      <c r="G573" s="327" t="s">
        <v>400</v>
      </c>
      <c r="I573" s="344"/>
      <c r="J573" s="359">
        <v>102.81415200000001</v>
      </c>
      <c r="K573" s="345">
        <v>37.7883</v>
      </c>
    </row>
    <row r="574" spans="1:11">
      <c r="A574" s="343"/>
      <c r="B574" s="341" t="s">
        <v>279</v>
      </c>
      <c r="C574" s="341" t="s">
        <v>310</v>
      </c>
      <c r="D574" s="341" t="s">
        <v>424</v>
      </c>
      <c r="E574" s="344" t="s">
        <v>423</v>
      </c>
      <c r="F574" s="344">
        <v>297.52373999999998</v>
      </c>
      <c r="G574" s="327" t="s">
        <v>315</v>
      </c>
      <c r="I574" s="344"/>
      <c r="J574" s="359">
        <v>0.51105599999999995</v>
      </c>
      <c r="K574" s="345">
        <v>152.06440000000001</v>
      </c>
    </row>
    <row r="575" spans="1:11">
      <c r="A575" s="343"/>
      <c r="B575" s="395"/>
      <c r="C575" s="395"/>
      <c r="D575" s="395"/>
      <c r="E575" s="396"/>
      <c r="F575" s="396"/>
      <c r="G575" s="395"/>
      <c r="H575" s="395" t="s">
        <v>307</v>
      </c>
      <c r="I575" s="396"/>
      <c r="J575" s="396"/>
      <c r="K575" s="358">
        <v>297.05709999999999</v>
      </c>
    </row>
    <row r="576" spans="1:11">
      <c r="A576" s="346"/>
      <c r="B576" s="347" t="s">
        <v>314</v>
      </c>
      <c r="C576" s="347" t="s">
        <v>285</v>
      </c>
      <c r="D576" s="347" t="s">
        <v>284</v>
      </c>
      <c r="E576" s="348" t="s">
        <v>313</v>
      </c>
      <c r="F576" s="348" t="s">
        <v>281</v>
      </c>
      <c r="G576" s="349" t="s">
        <v>282</v>
      </c>
      <c r="H576" s="397" t="s">
        <v>312</v>
      </c>
      <c r="I576" s="391"/>
      <c r="J576" s="391"/>
      <c r="K576" s="394" t="s">
        <v>311</v>
      </c>
    </row>
    <row r="577" spans="1:11" ht="21">
      <c r="A577" s="343"/>
      <c r="B577" s="341" t="s">
        <v>274</v>
      </c>
      <c r="C577" s="341" t="s">
        <v>310</v>
      </c>
      <c r="D577" s="341">
        <v>5914655</v>
      </c>
      <c r="E577" s="344" t="s">
        <v>309</v>
      </c>
      <c r="F577" s="344">
        <v>8.8999999999999995E-4</v>
      </c>
      <c r="G577" s="327" t="s">
        <v>308</v>
      </c>
      <c r="I577" s="344"/>
      <c r="J577" s="359">
        <v>27.71</v>
      </c>
      <c r="K577" s="345">
        <v>2.47E-2</v>
      </c>
    </row>
    <row r="578" spans="1:11" ht="21">
      <c r="A578" s="343"/>
      <c r="B578" s="341" t="s">
        <v>274</v>
      </c>
      <c r="C578" s="341" t="s">
        <v>310</v>
      </c>
      <c r="D578" s="341">
        <v>5914647</v>
      </c>
      <c r="E578" s="344" t="s">
        <v>422</v>
      </c>
      <c r="F578" s="344">
        <v>0.93698000000000004</v>
      </c>
      <c r="G578" s="327" t="s">
        <v>308</v>
      </c>
      <c r="I578" s="344"/>
      <c r="J578" s="359">
        <v>1.42</v>
      </c>
      <c r="K578" s="345">
        <v>1.3305</v>
      </c>
    </row>
    <row r="579" spans="1:11" ht="21">
      <c r="A579" s="343"/>
      <c r="B579" s="341" t="s">
        <v>274</v>
      </c>
      <c r="C579" s="341" t="s">
        <v>310</v>
      </c>
      <c r="D579" s="341">
        <v>5914647</v>
      </c>
      <c r="E579" s="344" t="s">
        <v>422</v>
      </c>
      <c r="F579" s="344">
        <v>0.55130999999999997</v>
      </c>
      <c r="G579" s="327" t="s">
        <v>308</v>
      </c>
      <c r="I579" s="344"/>
      <c r="J579" s="359">
        <v>1.42</v>
      </c>
      <c r="K579" s="345">
        <v>0.78290000000000004</v>
      </c>
    </row>
    <row r="580" spans="1:11" ht="21">
      <c r="A580" s="343"/>
      <c r="B580" s="341" t="s">
        <v>274</v>
      </c>
      <c r="C580" s="341" t="s">
        <v>310</v>
      </c>
      <c r="D580" s="341">
        <v>5914647</v>
      </c>
      <c r="E580" s="344" t="s">
        <v>422</v>
      </c>
      <c r="F580" s="344">
        <v>0.55130999999999997</v>
      </c>
      <c r="G580" s="327" t="s">
        <v>308</v>
      </c>
      <c r="I580" s="344"/>
      <c r="J580" s="359">
        <v>1.42</v>
      </c>
      <c r="K580" s="345">
        <v>0.78290000000000004</v>
      </c>
    </row>
    <row r="581" spans="1:11" ht="21">
      <c r="A581" s="343"/>
      <c r="B581" s="341" t="s">
        <v>274</v>
      </c>
      <c r="C581" s="341" t="s">
        <v>310</v>
      </c>
      <c r="D581" s="341">
        <v>5914655</v>
      </c>
      <c r="E581" s="344" t="s">
        <v>309</v>
      </c>
      <c r="F581" s="344">
        <v>0.29752000000000001</v>
      </c>
      <c r="G581" s="327" t="s">
        <v>308</v>
      </c>
      <c r="I581" s="344"/>
      <c r="J581" s="359">
        <v>27.71</v>
      </c>
      <c r="K581" s="345">
        <v>8.2443000000000008</v>
      </c>
    </row>
    <row r="582" spans="1:11">
      <c r="A582" s="343"/>
      <c r="B582" s="395"/>
      <c r="C582" s="395"/>
      <c r="D582" s="395"/>
      <c r="E582" s="396"/>
      <c r="F582" s="396"/>
      <c r="G582" s="395"/>
      <c r="H582" s="395" t="s">
        <v>307</v>
      </c>
      <c r="I582" s="396"/>
      <c r="J582" s="396"/>
      <c r="K582" s="358">
        <v>11.1653</v>
      </c>
    </row>
    <row r="583" spans="1:11">
      <c r="A583" s="343"/>
      <c r="F583" s="344"/>
      <c r="I583" s="344"/>
      <c r="J583" s="344"/>
      <c r="K583" s="345"/>
    </row>
    <row r="584" spans="1:11">
      <c r="A584" s="343"/>
      <c r="F584" s="344"/>
      <c r="I584" s="344"/>
      <c r="J584" s="344"/>
      <c r="K584" s="345"/>
    </row>
    <row r="585" spans="1:11" ht="21">
      <c r="A585" s="351" t="s">
        <v>438</v>
      </c>
      <c r="B585" s="352" t="s">
        <v>290</v>
      </c>
      <c r="C585" s="352" t="s">
        <v>310</v>
      </c>
      <c r="D585" s="352">
        <v>1106057</v>
      </c>
      <c r="E585" s="353" t="s">
        <v>437</v>
      </c>
      <c r="F585" s="353" t="s">
        <v>335</v>
      </c>
      <c r="G585" s="354"/>
      <c r="H585" s="354" t="s">
        <v>37</v>
      </c>
      <c r="I585" s="353"/>
      <c r="J585" s="353"/>
      <c r="K585" s="355">
        <v>350.19</v>
      </c>
    </row>
    <row r="586" spans="1:11">
      <c r="A586" s="346"/>
      <c r="B586" s="390" t="s">
        <v>351</v>
      </c>
      <c r="C586" s="390" t="s">
        <v>285</v>
      </c>
      <c r="D586" s="390" t="s">
        <v>284</v>
      </c>
      <c r="E586" s="391" t="s">
        <v>350</v>
      </c>
      <c r="F586" s="391" t="s">
        <v>281</v>
      </c>
      <c r="G586" s="390" t="s">
        <v>349</v>
      </c>
      <c r="H586" s="392"/>
      <c r="I586" s="393" t="s">
        <v>348</v>
      </c>
      <c r="J586" s="391"/>
      <c r="K586" s="394" t="s">
        <v>311</v>
      </c>
    </row>
    <row r="587" spans="1:11">
      <c r="A587" s="346"/>
      <c r="B587" s="390"/>
      <c r="C587" s="390"/>
      <c r="D587" s="390"/>
      <c r="E587" s="391"/>
      <c r="F587" s="391"/>
      <c r="G587" s="356" t="s">
        <v>347</v>
      </c>
      <c r="H587" s="356" t="s">
        <v>346</v>
      </c>
      <c r="I587" s="357" t="s">
        <v>347</v>
      </c>
      <c r="J587" s="357" t="s">
        <v>346</v>
      </c>
      <c r="K587" s="394"/>
    </row>
    <row r="588" spans="1:11">
      <c r="A588" s="343"/>
      <c r="B588" s="341" t="s">
        <v>279</v>
      </c>
      <c r="C588" s="341" t="s">
        <v>310</v>
      </c>
      <c r="D588" s="341" t="s">
        <v>436</v>
      </c>
      <c r="E588" s="344" t="s">
        <v>435</v>
      </c>
      <c r="F588" s="344">
        <v>1</v>
      </c>
      <c r="G588" s="327">
        <v>1</v>
      </c>
      <c r="H588" s="327">
        <v>0</v>
      </c>
      <c r="I588" s="344">
        <v>41.847707999999997</v>
      </c>
      <c r="J588" s="344">
        <v>29.8203</v>
      </c>
      <c r="K588" s="345">
        <v>41.847700000000003</v>
      </c>
    </row>
    <row r="589" spans="1:11">
      <c r="A589" s="343"/>
      <c r="B589" s="341" t="s">
        <v>279</v>
      </c>
      <c r="C589" s="341" t="s">
        <v>310</v>
      </c>
      <c r="D589" s="341" t="s">
        <v>434</v>
      </c>
      <c r="E589" s="344" t="s">
        <v>433</v>
      </c>
      <c r="F589" s="344">
        <v>4</v>
      </c>
      <c r="G589" s="327">
        <v>0.88</v>
      </c>
      <c r="H589" s="327">
        <v>0.12</v>
      </c>
      <c r="I589" s="344">
        <v>0.63982799999999995</v>
      </c>
      <c r="J589" s="344">
        <v>0.51780000000000004</v>
      </c>
      <c r="K589" s="345">
        <v>2.5005999999999999</v>
      </c>
    </row>
    <row r="590" spans="1:11">
      <c r="A590" s="343"/>
      <c r="B590" s="341" t="s">
        <v>279</v>
      </c>
      <c r="C590" s="341" t="s">
        <v>310</v>
      </c>
      <c r="D590" s="341" t="s">
        <v>432</v>
      </c>
      <c r="E590" s="344" t="s">
        <v>431</v>
      </c>
      <c r="F590" s="344">
        <v>3</v>
      </c>
      <c r="G590" s="327">
        <v>0.41</v>
      </c>
      <c r="H590" s="327">
        <v>0.59</v>
      </c>
      <c r="I590" s="344">
        <v>1.3466039999999999</v>
      </c>
      <c r="J590" s="344">
        <v>1.0898000000000001</v>
      </c>
      <c r="K590" s="345">
        <v>3.5853000000000002</v>
      </c>
    </row>
    <row r="591" spans="1:11">
      <c r="A591" s="343"/>
      <c r="B591" s="395"/>
      <c r="C591" s="395"/>
      <c r="D591" s="395"/>
      <c r="E591" s="396"/>
      <c r="F591" s="396"/>
      <c r="G591" s="395"/>
      <c r="H591" s="395" t="s">
        <v>307</v>
      </c>
      <c r="I591" s="396"/>
      <c r="J591" s="396"/>
      <c r="K591" s="358">
        <v>47.933599999999998</v>
      </c>
    </row>
    <row r="592" spans="1:11">
      <c r="A592" s="343"/>
      <c r="F592" s="344"/>
      <c r="I592" s="344"/>
      <c r="J592" s="344"/>
      <c r="K592" s="345"/>
    </row>
    <row r="593" spans="1:11">
      <c r="A593" s="343"/>
      <c r="B593" s="395"/>
      <c r="C593" s="395"/>
      <c r="D593" s="395"/>
      <c r="E593" s="396"/>
      <c r="F593" s="396"/>
      <c r="G593" s="395"/>
      <c r="H593" s="395" t="s">
        <v>326</v>
      </c>
      <c r="I593" s="396"/>
      <c r="J593" s="396"/>
      <c r="K593" s="358">
        <v>232.12909999999999</v>
      </c>
    </row>
    <row r="594" spans="1:11">
      <c r="A594" s="343"/>
      <c r="B594" s="395"/>
      <c r="C594" s="395"/>
      <c r="D594" s="395"/>
      <c r="E594" s="396"/>
      <c r="F594" s="396"/>
      <c r="G594" s="395"/>
      <c r="H594" s="395" t="s">
        <v>325</v>
      </c>
      <c r="I594" s="396"/>
      <c r="J594" s="396"/>
      <c r="K594" s="358">
        <v>0</v>
      </c>
    </row>
    <row r="595" spans="1:11">
      <c r="A595" s="343"/>
      <c r="B595" s="395"/>
      <c r="C595" s="395"/>
      <c r="D595" s="395"/>
      <c r="E595" s="396"/>
      <c r="F595" s="396"/>
      <c r="G595" s="395"/>
      <c r="H595" s="395" t="s">
        <v>324</v>
      </c>
      <c r="I595" s="396"/>
      <c r="J595" s="396"/>
      <c r="K595" s="358">
        <v>0</v>
      </c>
    </row>
    <row r="596" spans="1:11">
      <c r="A596" s="343"/>
      <c r="B596" s="395"/>
      <c r="C596" s="395"/>
      <c r="D596" s="395"/>
      <c r="E596" s="396"/>
      <c r="F596" s="396"/>
      <c r="G596" s="395"/>
      <c r="H596" s="395" t="s">
        <v>323</v>
      </c>
      <c r="I596" s="396"/>
      <c r="J596" s="396"/>
      <c r="K596" s="358">
        <v>3.9289900000000002</v>
      </c>
    </row>
    <row r="597" spans="1:11">
      <c r="A597" s="343"/>
      <c r="B597" s="395"/>
      <c r="C597" s="395"/>
      <c r="D597" s="395"/>
      <c r="E597" s="396"/>
      <c r="F597" s="396"/>
      <c r="G597" s="395"/>
      <c r="H597" s="395" t="s">
        <v>322</v>
      </c>
      <c r="I597" s="396"/>
      <c r="J597" s="396"/>
      <c r="K597" s="358">
        <v>59.081099999999999</v>
      </c>
    </row>
    <row r="598" spans="1:11">
      <c r="A598" s="346"/>
      <c r="B598" s="347" t="s">
        <v>334</v>
      </c>
      <c r="C598" s="347" t="s">
        <v>285</v>
      </c>
      <c r="D598" s="347" t="s">
        <v>284</v>
      </c>
      <c r="E598" s="348" t="s">
        <v>333</v>
      </c>
      <c r="F598" s="348" t="s">
        <v>281</v>
      </c>
      <c r="G598" s="397" t="s">
        <v>332</v>
      </c>
      <c r="H598" s="392"/>
      <c r="I598" s="391"/>
      <c r="J598" s="391"/>
      <c r="K598" s="394" t="s">
        <v>311</v>
      </c>
    </row>
    <row r="599" spans="1:11">
      <c r="A599" s="343"/>
      <c r="B599" s="341" t="s">
        <v>279</v>
      </c>
      <c r="C599" s="341" t="s">
        <v>310</v>
      </c>
      <c r="D599" s="341" t="s">
        <v>430</v>
      </c>
      <c r="E599" s="344" t="s">
        <v>429</v>
      </c>
      <c r="F599" s="344">
        <v>1</v>
      </c>
      <c r="G599" s="327" t="s">
        <v>327</v>
      </c>
      <c r="I599" s="344"/>
      <c r="J599" s="359">
        <v>22.043364</v>
      </c>
      <c r="K599" s="345">
        <v>22.043399999999998</v>
      </c>
    </row>
    <row r="600" spans="1:11">
      <c r="A600" s="343"/>
      <c r="B600" s="341" t="s">
        <v>279</v>
      </c>
      <c r="C600" s="341" t="s">
        <v>310</v>
      </c>
      <c r="D600" s="341" t="s">
        <v>389</v>
      </c>
      <c r="E600" s="344" t="s">
        <v>388</v>
      </c>
      <c r="F600" s="344">
        <v>9</v>
      </c>
      <c r="G600" s="327" t="s">
        <v>327</v>
      </c>
      <c r="I600" s="344"/>
      <c r="J600" s="359">
        <v>18.016908000000001</v>
      </c>
      <c r="K600" s="345">
        <v>162.15209999999999</v>
      </c>
    </row>
    <row r="601" spans="1:11">
      <c r="A601" s="343"/>
      <c r="B601" s="395"/>
      <c r="C601" s="395"/>
      <c r="D601" s="395"/>
      <c r="E601" s="396"/>
      <c r="F601" s="396"/>
      <c r="G601" s="395"/>
      <c r="H601" s="395" t="s">
        <v>307</v>
      </c>
      <c r="I601" s="396"/>
      <c r="J601" s="396"/>
      <c r="K601" s="358">
        <v>184.19550000000001</v>
      </c>
    </row>
    <row r="602" spans="1:11">
      <c r="A602" s="343"/>
      <c r="F602" s="344"/>
      <c r="I602" s="344"/>
      <c r="J602" s="344"/>
      <c r="K602" s="345"/>
    </row>
    <row r="603" spans="1:11">
      <c r="A603" s="343"/>
      <c r="B603" s="395"/>
      <c r="C603" s="395"/>
      <c r="D603" s="395"/>
      <c r="E603" s="396"/>
      <c r="F603" s="396"/>
      <c r="G603" s="395"/>
      <c r="H603" s="395" t="s">
        <v>326</v>
      </c>
      <c r="I603" s="396"/>
      <c r="J603" s="396"/>
      <c r="K603" s="358">
        <v>232.12909999999999</v>
      </c>
    </row>
    <row r="604" spans="1:11">
      <c r="A604" s="343"/>
      <c r="B604" s="395"/>
      <c r="C604" s="395"/>
      <c r="D604" s="395"/>
      <c r="E604" s="396"/>
      <c r="F604" s="396"/>
      <c r="G604" s="395"/>
      <c r="H604" s="395" t="s">
        <v>325</v>
      </c>
      <c r="I604" s="396"/>
      <c r="J604" s="396"/>
      <c r="K604" s="358">
        <v>0</v>
      </c>
    </row>
    <row r="605" spans="1:11">
      <c r="A605" s="343"/>
      <c r="B605" s="395"/>
      <c r="C605" s="395"/>
      <c r="D605" s="395"/>
      <c r="E605" s="396"/>
      <c r="F605" s="396"/>
      <c r="G605" s="395"/>
      <c r="H605" s="395" t="s">
        <v>324</v>
      </c>
      <c r="I605" s="396"/>
      <c r="J605" s="396"/>
      <c r="K605" s="358">
        <v>0</v>
      </c>
    </row>
    <row r="606" spans="1:11">
      <c r="A606" s="343"/>
      <c r="B606" s="395"/>
      <c r="C606" s="395"/>
      <c r="D606" s="395"/>
      <c r="E606" s="396"/>
      <c r="F606" s="396"/>
      <c r="G606" s="395"/>
      <c r="H606" s="395" t="s">
        <v>323</v>
      </c>
      <c r="I606" s="396"/>
      <c r="J606" s="396"/>
      <c r="K606" s="358">
        <v>3.9289900000000002</v>
      </c>
    </row>
    <row r="607" spans="1:11">
      <c r="A607" s="343"/>
      <c r="B607" s="395"/>
      <c r="C607" s="395"/>
      <c r="D607" s="395"/>
      <c r="E607" s="396"/>
      <c r="F607" s="396"/>
      <c r="G607" s="395"/>
      <c r="H607" s="395" t="s">
        <v>322</v>
      </c>
      <c r="I607" s="396"/>
      <c r="J607" s="396"/>
      <c r="K607" s="358">
        <v>59.081099999999999</v>
      </c>
    </row>
    <row r="608" spans="1:11">
      <c r="A608" s="346"/>
      <c r="B608" s="347" t="s">
        <v>321</v>
      </c>
      <c r="C608" s="347" t="s">
        <v>285</v>
      </c>
      <c r="D608" s="347" t="s">
        <v>284</v>
      </c>
      <c r="E608" s="348" t="s">
        <v>320</v>
      </c>
      <c r="F608" s="348" t="s">
        <v>281</v>
      </c>
      <c r="G608" s="349" t="s">
        <v>282</v>
      </c>
      <c r="H608" s="397" t="s">
        <v>312</v>
      </c>
      <c r="I608" s="391"/>
      <c r="J608" s="391"/>
      <c r="K608" s="394" t="s">
        <v>311</v>
      </c>
    </row>
    <row r="609" spans="1:11">
      <c r="A609" s="343"/>
      <c r="B609" s="341" t="s">
        <v>279</v>
      </c>
      <c r="C609" s="341" t="s">
        <v>310</v>
      </c>
      <c r="D609" s="341" t="s">
        <v>428</v>
      </c>
      <c r="E609" s="344" t="s">
        <v>427</v>
      </c>
      <c r="F609" s="344">
        <v>0.59948000000000001</v>
      </c>
      <c r="G609" s="327" t="s">
        <v>400</v>
      </c>
      <c r="I609" s="344"/>
      <c r="J609" s="359">
        <v>102.644724</v>
      </c>
      <c r="K609" s="345">
        <v>61.5334</v>
      </c>
    </row>
    <row r="610" spans="1:11">
      <c r="A610" s="343"/>
      <c r="B610" s="341" t="s">
        <v>279</v>
      </c>
      <c r="C610" s="341" t="s">
        <v>310</v>
      </c>
      <c r="D610" s="341" t="s">
        <v>426</v>
      </c>
      <c r="E610" s="344" t="s">
        <v>425</v>
      </c>
      <c r="F610" s="344">
        <v>0.73507999999999996</v>
      </c>
      <c r="G610" s="327" t="s">
        <v>400</v>
      </c>
      <c r="I610" s="344"/>
      <c r="J610" s="359">
        <v>102.81415200000001</v>
      </c>
      <c r="K610" s="345">
        <v>75.576700000000002</v>
      </c>
    </row>
    <row r="611" spans="1:11">
      <c r="A611" s="343"/>
      <c r="B611" s="341" t="s">
        <v>279</v>
      </c>
      <c r="C611" s="341" t="s">
        <v>310</v>
      </c>
      <c r="D611" s="341" t="s">
        <v>424</v>
      </c>
      <c r="E611" s="344" t="s">
        <v>423</v>
      </c>
      <c r="F611" s="344">
        <v>280.53417999999999</v>
      </c>
      <c r="G611" s="327" t="s">
        <v>315</v>
      </c>
      <c r="I611" s="344"/>
      <c r="J611" s="359">
        <v>0.51105599999999995</v>
      </c>
      <c r="K611" s="345">
        <v>143.381</v>
      </c>
    </row>
    <row r="612" spans="1:11">
      <c r="A612" s="343"/>
      <c r="B612" s="395"/>
      <c r="C612" s="395"/>
      <c r="D612" s="395"/>
      <c r="E612" s="396"/>
      <c r="F612" s="396"/>
      <c r="G612" s="395"/>
      <c r="H612" s="395" t="s">
        <v>307</v>
      </c>
      <c r="I612" s="396"/>
      <c r="J612" s="396"/>
      <c r="K612" s="358">
        <v>280.49110000000002</v>
      </c>
    </row>
    <row r="613" spans="1:11">
      <c r="A613" s="346"/>
      <c r="B613" s="347" t="s">
        <v>314</v>
      </c>
      <c r="C613" s="347" t="s">
        <v>285</v>
      </c>
      <c r="D613" s="347" t="s">
        <v>284</v>
      </c>
      <c r="E613" s="348" t="s">
        <v>313</v>
      </c>
      <c r="F613" s="348" t="s">
        <v>281</v>
      </c>
      <c r="G613" s="349" t="s">
        <v>282</v>
      </c>
      <c r="H613" s="397" t="s">
        <v>312</v>
      </c>
      <c r="I613" s="391"/>
      <c r="J613" s="391"/>
      <c r="K613" s="394" t="s">
        <v>311</v>
      </c>
    </row>
    <row r="614" spans="1:11" ht="21">
      <c r="A614" s="343"/>
      <c r="B614" s="341" t="s">
        <v>274</v>
      </c>
      <c r="C614" s="341" t="s">
        <v>310</v>
      </c>
      <c r="D614" s="341">
        <v>5914647</v>
      </c>
      <c r="E614" s="344" t="s">
        <v>422</v>
      </c>
      <c r="F614" s="344">
        <v>0.89922000000000002</v>
      </c>
      <c r="G614" s="327" t="s">
        <v>308</v>
      </c>
      <c r="I614" s="344"/>
      <c r="J614" s="359">
        <v>1.42</v>
      </c>
      <c r="K614" s="345">
        <v>1.2768999999999999</v>
      </c>
    </row>
    <row r="615" spans="1:11" ht="21">
      <c r="A615" s="343"/>
      <c r="B615" s="341" t="s">
        <v>274</v>
      </c>
      <c r="C615" s="341" t="s">
        <v>310</v>
      </c>
      <c r="D615" s="341">
        <v>5914647</v>
      </c>
      <c r="E615" s="344" t="s">
        <v>422</v>
      </c>
      <c r="F615" s="344">
        <v>1.1026199999999999</v>
      </c>
      <c r="G615" s="327" t="s">
        <v>308</v>
      </c>
      <c r="I615" s="344"/>
      <c r="J615" s="359">
        <v>1.42</v>
      </c>
      <c r="K615" s="345">
        <v>1.5657000000000001</v>
      </c>
    </row>
    <row r="616" spans="1:11" ht="21">
      <c r="A616" s="343"/>
      <c r="B616" s="341" t="s">
        <v>274</v>
      </c>
      <c r="C616" s="341" t="s">
        <v>310</v>
      </c>
      <c r="D616" s="341">
        <v>5914655</v>
      </c>
      <c r="E616" s="344" t="s">
        <v>309</v>
      </c>
      <c r="F616" s="344">
        <v>0.28053</v>
      </c>
      <c r="G616" s="327" t="s">
        <v>308</v>
      </c>
      <c r="I616" s="344"/>
      <c r="J616" s="359">
        <v>27.71</v>
      </c>
      <c r="K616" s="345">
        <v>7.7735000000000003</v>
      </c>
    </row>
    <row r="617" spans="1:11">
      <c r="A617" s="343"/>
      <c r="B617" s="395"/>
      <c r="C617" s="395"/>
      <c r="D617" s="395"/>
      <c r="E617" s="396"/>
      <c r="F617" s="396"/>
      <c r="G617" s="395"/>
      <c r="H617" s="395" t="s">
        <v>307</v>
      </c>
      <c r="I617" s="396"/>
      <c r="J617" s="396"/>
      <c r="K617" s="358">
        <v>10.616099999999999</v>
      </c>
    </row>
    <row r="618" spans="1:11">
      <c r="A618" s="343"/>
      <c r="F618" s="344"/>
      <c r="I618" s="344"/>
      <c r="J618" s="344"/>
      <c r="K618" s="345"/>
    </row>
    <row r="619" spans="1:11">
      <c r="A619" s="343"/>
      <c r="F619" s="344"/>
      <c r="I619" s="344"/>
      <c r="J619" s="344"/>
      <c r="K619" s="345"/>
    </row>
    <row r="620" spans="1:11">
      <c r="A620" s="351" t="s">
        <v>421</v>
      </c>
      <c r="B620" s="352" t="s">
        <v>290</v>
      </c>
      <c r="C620" s="352" t="s">
        <v>310</v>
      </c>
      <c r="D620" s="352">
        <v>6817781</v>
      </c>
      <c r="E620" s="353" t="s">
        <v>420</v>
      </c>
      <c r="F620" s="353" t="s">
        <v>335</v>
      </c>
      <c r="G620" s="354"/>
      <c r="H620" s="354" t="s">
        <v>99</v>
      </c>
      <c r="I620" s="353"/>
      <c r="J620" s="353"/>
      <c r="K620" s="355">
        <v>2293.64</v>
      </c>
    </row>
    <row r="621" spans="1:11">
      <c r="A621" s="346"/>
      <c r="B621" s="390" t="s">
        <v>351</v>
      </c>
      <c r="C621" s="390" t="s">
        <v>285</v>
      </c>
      <c r="D621" s="390" t="s">
        <v>284</v>
      </c>
      <c r="E621" s="391" t="s">
        <v>350</v>
      </c>
      <c r="F621" s="391" t="s">
        <v>281</v>
      </c>
      <c r="G621" s="390" t="s">
        <v>349</v>
      </c>
      <c r="H621" s="392"/>
      <c r="I621" s="393" t="s">
        <v>348</v>
      </c>
      <c r="J621" s="391"/>
      <c r="K621" s="394" t="s">
        <v>311</v>
      </c>
    </row>
    <row r="622" spans="1:11">
      <c r="A622" s="346"/>
      <c r="B622" s="390"/>
      <c r="C622" s="390"/>
      <c r="D622" s="390"/>
      <c r="E622" s="391"/>
      <c r="F622" s="391"/>
      <c r="G622" s="356" t="s">
        <v>347</v>
      </c>
      <c r="H622" s="356" t="s">
        <v>346</v>
      </c>
      <c r="I622" s="357" t="s">
        <v>347</v>
      </c>
      <c r="J622" s="357" t="s">
        <v>346</v>
      </c>
      <c r="K622" s="394"/>
    </row>
    <row r="623" spans="1:11">
      <c r="A623" s="343"/>
      <c r="B623" s="341" t="s">
        <v>279</v>
      </c>
      <c r="C623" s="341" t="s">
        <v>310</v>
      </c>
      <c r="D623" s="341" t="s">
        <v>419</v>
      </c>
      <c r="E623" s="344" t="s">
        <v>418</v>
      </c>
      <c r="F623" s="344">
        <v>2</v>
      </c>
      <c r="G623" s="327">
        <v>1</v>
      </c>
      <c r="H623" s="327">
        <v>0</v>
      </c>
      <c r="I623" s="344">
        <v>182.75417999999999</v>
      </c>
      <c r="J623" s="344">
        <v>102.5292</v>
      </c>
      <c r="K623" s="345">
        <v>365.50839999999999</v>
      </c>
    </row>
    <row r="624" spans="1:11">
      <c r="A624" s="343"/>
      <c r="B624" s="341" t="s">
        <v>279</v>
      </c>
      <c r="C624" s="341" t="s">
        <v>310</v>
      </c>
      <c r="D624" s="341" t="s">
        <v>417</v>
      </c>
      <c r="E624" s="344" t="s">
        <v>416</v>
      </c>
      <c r="F624" s="344">
        <v>1</v>
      </c>
      <c r="G624" s="327">
        <v>1</v>
      </c>
      <c r="H624" s="327">
        <v>0</v>
      </c>
      <c r="I624" s="344">
        <v>81.757031999999995</v>
      </c>
      <c r="J624" s="344">
        <v>8.4588000000000001</v>
      </c>
      <c r="K624" s="345">
        <v>81.757000000000005</v>
      </c>
    </row>
    <row r="625" spans="1:11">
      <c r="A625" s="343"/>
      <c r="B625" s="341" t="s">
        <v>279</v>
      </c>
      <c r="C625" s="341" t="s">
        <v>310</v>
      </c>
      <c r="D625" s="341" t="s">
        <v>415</v>
      </c>
      <c r="E625" s="344" t="s">
        <v>414</v>
      </c>
      <c r="F625" s="344">
        <v>1</v>
      </c>
      <c r="G625" s="327">
        <v>1</v>
      </c>
      <c r="H625" s="327">
        <v>0</v>
      </c>
      <c r="I625" s="344">
        <v>99.886583999999999</v>
      </c>
      <c r="J625" s="344">
        <v>85.405199999999994</v>
      </c>
      <c r="K625" s="345">
        <v>99.886600000000001</v>
      </c>
    </row>
    <row r="626" spans="1:11">
      <c r="A626" s="343"/>
      <c r="B626" s="395"/>
      <c r="C626" s="395"/>
      <c r="D626" s="395"/>
      <c r="E626" s="396"/>
      <c r="F626" s="396"/>
      <c r="G626" s="395"/>
      <c r="H626" s="395" t="s">
        <v>307</v>
      </c>
      <c r="I626" s="396"/>
      <c r="J626" s="396"/>
      <c r="K626" s="358">
        <v>547.15200000000004</v>
      </c>
    </row>
    <row r="627" spans="1:11">
      <c r="A627" s="343"/>
      <c r="F627" s="344"/>
      <c r="I627" s="344"/>
      <c r="J627" s="344"/>
      <c r="K627" s="345"/>
    </row>
    <row r="628" spans="1:11">
      <c r="A628" s="343"/>
      <c r="B628" s="395"/>
      <c r="C628" s="395"/>
      <c r="D628" s="395"/>
      <c r="E628" s="396"/>
      <c r="F628" s="396"/>
      <c r="G628" s="395"/>
      <c r="H628" s="395" t="s">
        <v>326</v>
      </c>
      <c r="I628" s="396"/>
      <c r="J628" s="396"/>
      <c r="K628" s="358">
        <v>583.18579999999997</v>
      </c>
    </row>
    <row r="629" spans="1:11">
      <c r="A629" s="343"/>
      <c r="B629" s="395"/>
      <c r="C629" s="395"/>
      <c r="D629" s="395"/>
      <c r="E629" s="396"/>
      <c r="F629" s="396"/>
      <c r="G629" s="395"/>
      <c r="H629" s="395" t="s">
        <v>325</v>
      </c>
      <c r="I629" s="396"/>
      <c r="J629" s="396"/>
      <c r="K629" s="358">
        <v>0</v>
      </c>
    </row>
    <row r="630" spans="1:11">
      <c r="A630" s="343"/>
      <c r="B630" s="395"/>
      <c r="C630" s="395"/>
      <c r="D630" s="395"/>
      <c r="E630" s="396"/>
      <c r="F630" s="396"/>
      <c r="G630" s="395"/>
      <c r="H630" s="395" t="s">
        <v>324</v>
      </c>
      <c r="I630" s="396"/>
      <c r="J630" s="396"/>
      <c r="K630" s="358">
        <v>0</v>
      </c>
    </row>
    <row r="631" spans="1:11">
      <c r="A631" s="343"/>
      <c r="B631" s="395"/>
      <c r="C631" s="395"/>
      <c r="D631" s="395"/>
      <c r="E631" s="396"/>
      <c r="F631" s="396"/>
      <c r="G631" s="395"/>
      <c r="H631" s="395" t="s">
        <v>323</v>
      </c>
      <c r="I631" s="396"/>
      <c r="J631" s="396"/>
      <c r="K631" s="358">
        <v>15.07</v>
      </c>
    </row>
    <row r="632" spans="1:11">
      <c r="A632" s="343"/>
      <c r="B632" s="395"/>
      <c r="C632" s="395"/>
      <c r="D632" s="395"/>
      <c r="E632" s="396"/>
      <c r="F632" s="396"/>
      <c r="G632" s="395"/>
      <c r="H632" s="395" t="s">
        <v>322</v>
      </c>
      <c r="I632" s="396"/>
      <c r="J632" s="396"/>
      <c r="K632" s="358">
        <v>38.698500000000003</v>
      </c>
    </row>
    <row r="633" spans="1:11">
      <c r="A633" s="346"/>
      <c r="B633" s="347" t="s">
        <v>334</v>
      </c>
      <c r="C633" s="347" t="s">
        <v>285</v>
      </c>
      <c r="D633" s="347" t="s">
        <v>284</v>
      </c>
      <c r="E633" s="348" t="s">
        <v>333</v>
      </c>
      <c r="F633" s="348" t="s">
        <v>281</v>
      </c>
      <c r="G633" s="397" t="s">
        <v>332</v>
      </c>
      <c r="H633" s="392"/>
      <c r="I633" s="391"/>
      <c r="J633" s="391"/>
      <c r="K633" s="394" t="s">
        <v>311</v>
      </c>
    </row>
    <row r="634" spans="1:11">
      <c r="A634" s="343"/>
      <c r="B634" s="341" t="s">
        <v>279</v>
      </c>
      <c r="C634" s="341" t="s">
        <v>310</v>
      </c>
      <c r="D634" s="341" t="s">
        <v>389</v>
      </c>
      <c r="E634" s="344" t="s">
        <v>388</v>
      </c>
      <c r="F634" s="344">
        <v>2</v>
      </c>
      <c r="G634" s="327" t="s">
        <v>327</v>
      </c>
      <c r="I634" s="344"/>
      <c r="J634" s="359">
        <v>18.016908000000001</v>
      </c>
      <c r="K634" s="345">
        <v>36.033799999999999</v>
      </c>
    </row>
    <row r="635" spans="1:11">
      <c r="A635" s="343"/>
      <c r="B635" s="395"/>
      <c r="C635" s="395"/>
      <c r="D635" s="395"/>
      <c r="E635" s="396"/>
      <c r="F635" s="396"/>
      <c r="G635" s="395"/>
      <c r="H635" s="395" t="s">
        <v>307</v>
      </c>
      <c r="I635" s="396"/>
      <c r="J635" s="396"/>
      <c r="K635" s="358">
        <v>36.033799999999999</v>
      </c>
    </row>
    <row r="636" spans="1:11">
      <c r="A636" s="343"/>
      <c r="F636" s="344"/>
      <c r="I636" s="344"/>
      <c r="J636" s="344"/>
      <c r="K636" s="345"/>
    </row>
    <row r="637" spans="1:11">
      <c r="A637" s="343"/>
      <c r="B637" s="395"/>
      <c r="C637" s="395"/>
      <c r="D637" s="395"/>
      <c r="E637" s="396"/>
      <c r="F637" s="396"/>
      <c r="G637" s="395"/>
      <c r="H637" s="395" t="s">
        <v>326</v>
      </c>
      <c r="I637" s="396"/>
      <c r="J637" s="396"/>
      <c r="K637" s="358">
        <v>583.18579999999997</v>
      </c>
    </row>
    <row r="638" spans="1:11">
      <c r="A638" s="343"/>
      <c r="B638" s="395"/>
      <c r="C638" s="395"/>
      <c r="D638" s="395"/>
      <c r="E638" s="396"/>
      <c r="F638" s="396"/>
      <c r="G638" s="395"/>
      <c r="H638" s="395" t="s">
        <v>325</v>
      </c>
      <c r="I638" s="396"/>
      <c r="J638" s="396"/>
      <c r="K638" s="358">
        <v>0</v>
      </c>
    </row>
    <row r="639" spans="1:11">
      <c r="A639" s="343"/>
      <c r="B639" s="395"/>
      <c r="C639" s="395"/>
      <c r="D639" s="395"/>
      <c r="E639" s="396"/>
      <c r="F639" s="396"/>
      <c r="G639" s="395"/>
      <c r="H639" s="395" t="s">
        <v>324</v>
      </c>
      <c r="I639" s="396"/>
      <c r="J639" s="396"/>
      <c r="K639" s="358">
        <v>0</v>
      </c>
    </row>
    <row r="640" spans="1:11">
      <c r="A640" s="343"/>
      <c r="B640" s="395"/>
      <c r="C640" s="395"/>
      <c r="D640" s="395"/>
      <c r="E640" s="396"/>
      <c r="F640" s="396"/>
      <c r="G640" s="395"/>
      <c r="H640" s="395" t="s">
        <v>323</v>
      </c>
      <c r="I640" s="396"/>
      <c r="J640" s="396"/>
      <c r="K640" s="358">
        <v>15.07</v>
      </c>
    </row>
    <row r="641" spans="1:11">
      <c r="A641" s="343"/>
      <c r="B641" s="395"/>
      <c r="C641" s="395"/>
      <c r="D641" s="395"/>
      <c r="E641" s="396"/>
      <c r="F641" s="396"/>
      <c r="G641" s="395"/>
      <c r="H641" s="395" t="s">
        <v>322</v>
      </c>
      <c r="I641" s="396"/>
      <c r="J641" s="396"/>
      <c r="K641" s="358">
        <v>38.698500000000003</v>
      </c>
    </row>
    <row r="642" spans="1:11">
      <c r="A642" s="346"/>
      <c r="B642" s="347" t="s">
        <v>377</v>
      </c>
      <c r="C642" s="347" t="s">
        <v>285</v>
      </c>
      <c r="D642" s="347" t="s">
        <v>284</v>
      </c>
      <c r="E642" s="348" t="s">
        <v>376</v>
      </c>
      <c r="F642" s="348" t="s">
        <v>281</v>
      </c>
      <c r="G642" s="349" t="s">
        <v>282</v>
      </c>
      <c r="H642" s="397" t="s">
        <v>312</v>
      </c>
      <c r="I642" s="391"/>
      <c r="J642" s="391"/>
      <c r="K642" s="394" t="s">
        <v>311</v>
      </c>
    </row>
    <row r="643" spans="1:11">
      <c r="A643" s="343"/>
      <c r="B643" s="341" t="s">
        <v>274</v>
      </c>
      <c r="C643" s="341" t="s">
        <v>310</v>
      </c>
      <c r="D643" s="341">
        <v>1100657</v>
      </c>
      <c r="E643" s="344" t="s">
        <v>413</v>
      </c>
      <c r="F643" s="344">
        <v>1.67</v>
      </c>
      <c r="G643" s="327" t="s">
        <v>37</v>
      </c>
      <c r="I643" s="344"/>
      <c r="J643" s="359">
        <v>2.78</v>
      </c>
      <c r="K643" s="345">
        <v>4.6425999999999998</v>
      </c>
    </row>
    <row r="644" spans="1:11">
      <c r="A644" s="343"/>
      <c r="B644" s="341" t="s">
        <v>274</v>
      </c>
      <c r="C644" s="341" t="s">
        <v>310</v>
      </c>
      <c r="D644" s="341">
        <v>407819</v>
      </c>
      <c r="E644" s="344" t="s">
        <v>412</v>
      </c>
      <c r="F644" s="344">
        <v>62.499000000000002</v>
      </c>
      <c r="G644" s="327" t="s">
        <v>315</v>
      </c>
      <c r="I644" s="344"/>
      <c r="J644" s="359">
        <v>9.7899999999999991</v>
      </c>
      <c r="K644" s="345">
        <v>611.86519999999996</v>
      </c>
    </row>
    <row r="645" spans="1:11" ht="21">
      <c r="A645" s="343"/>
      <c r="B645" s="341" t="s">
        <v>274</v>
      </c>
      <c r="C645" s="341" t="s">
        <v>310</v>
      </c>
      <c r="D645" s="341">
        <v>1119528</v>
      </c>
      <c r="E645" s="344" t="s">
        <v>411</v>
      </c>
      <c r="F645" s="344">
        <v>1.67</v>
      </c>
      <c r="G645" s="327" t="s">
        <v>37</v>
      </c>
      <c r="I645" s="344"/>
      <c r="J645" s="359">
        <v>320.13</v>
      </c>
      <c r="K645" s="345">
        <v>534.61710000000005</v>
      </c>
    </row>
    <row r="646" spans="1:11" ht="21">
      <c r="A646" s="343"/>
      <c r="B646" s="341" t="s">
        <v>274</v>
      </c>
      <c r="C646" s="341" t="s">
        <v>310</v>
      </c>
      <c r="D646" s="341">
        <v>3117750</v>
      </c>
      <c r="E646" s="344" t="s">
        <v>386</v>
      </c>
      <c r="F646" s="344">
        <v>20.73</v>
      </c>
      <c r="G646" s="327" t="s">
        <v>17</v>
      </c>
      <c r="I646" s="344"/>
      <c r="J646" s="359">
        <v>15.1</v>
      </c>
      <c r="K646" s="345">
        <v>313.02300000000002</v>
      </c>
    </row>
    <row r="647" spans="1:11">
      <c r="A647" s="343"/>
      <c r="B647" s="341" t="s">
        <v>274</v>
      </c>
      <c r="C647" s="341" t="s">
        <v>310</v>
      </c>
      <c r="D647" s="341">
        <v>408067</v>
      </c>
      <c r="E647" s="344" t="s">
        <v>336</v>
      </c>
      <c r="F647" s="344">
        <v>76.010000000000005</v>
      </c>
      <c r="G647" s="327" t="s">
        <v>315</v>
      </c>
      <c r="I647" s="344"/>
      <c r="J647" s="359">
        <v>9.61</v>
      </c>
      <c r="K647" s="345">
        <v>730.45609999999999</v>
      </c>
    </row>
    <row r="648" spans="1:11">
      <c r="A648" s="343"/>
      <c r="B648" s="395"/>
      <c r="C648" s="395"/>
      <c r="D648" s="395"/>
      <c r="E648" s="396"/>
      <c r="F648" s="396"/>
      <c r="G648" s="395"/>
      <c r="H648" s="395" t="s">
        <v>307</v>
      </c>
      <c r="I648" s="396"/>
      <c r="J648" s="396"/>
      <c r="K648" s="358">
        <v>2194.6039999999998</v>
      </c>
    </row>
    <row r="649" spans="1:11">
      <c r="A649" s="346"/>
      <c r="B649" s="347" t="s">
        <v>314</v>
      </c>
      <c r="C649" s="347" t="s">
        <v>285</v>
      </c>
      <c r="D649" s="347" t="s">
        <v>284</v>
      </c>
      <c r="E649" s="348" t="s">
        <v>313</v>
      </c>
      <c r="F649" s="348" t="s">
        <v>281</v>
      </c>
      <c r="G649" s="349" t="s">
        <v>282</v>
      </c>
      <c r="H649" s="397" t="s">
        <v>312</v>
      </c>
      <c r="I649" s="391"/>
      <c r="J649" s="391"/>
      <c r="K649" s="394" t="s">
        <v>311</v>
      </c>
    </row>
    <row r="650" spans="1:11" ht="21">
      <c r="A650" s="343"/>
      <c r="B650" s="341" t="s">
        <v>274</v>
      </c>
      <c r="C650" s="341" t="s">
        <v>310</v>
      </c>
      <c r="D650" s="341">
        <v>5909007</v>
      </c>
      <c r="E650" s="344" t="s">
        <v>410</v>
      </c>
      <c r="F650" s="344">
        <v>4.008</v>
      </c>
      <c r="G650" s="327" t="s">
        <v>308</v>
      </c>
      <c r="I650" s="344"/>
      <c r="J650" s="359">
        <v>14.79</v>
      </c>
      <c r="K650" s="345">
        <v>59.278300000000002</v>
      </c>
    </row>
    <row r="651" spans="1:11">
      <c r="A651" s="343"/>
      <c r="B651" s="395"/>
      <c r="C651" s="395"/>
      <c r="D651" s="395"/>
      <c r="E651" s="396"/>
      <c r="F651" s="396"/>
      <c r="G651" s="395"/>
      <c r="H651" s="395" t="s">
        <v>307</v>
      </c>
      <c r="I651" s="396"/>
      <c r="J651" s="396"/>
      <c r="K651" s="358">
        <v>59.278300000000002</v>
      </c>
    </row>
    <row r="652" spans="1:11">
      <c r="A652" s="343"/>
      <c r="F652" s="344"/>
      <c r="I652" s="344"/>
      <c r="J652" s="344"/>
      <c r="K652" s="345"/>
    </row>
    <row r="653" spans="1:11">
      <c r="A653" s="343"/>
      <c r="F653" s="344"/>
      <c r="I653" s="344"/>
      <c r="J653" s="344"/>
      <c r="K653" s="345"/>
    </row>
    <row r="654" spans="1:11">
      <c r="A654" s="351" t="s">
        <v>409</v>
      </c>
      <c r="B654" s="352" t="s">
        <v>290</v>
      </c>
      <c r="C654" s="352" t="s">
        <v>310</v>
      </c>
      <c r="D654" s="352">
        <v>1400973</v>
      </c>
      <c r="E654" s="353" t="s">
        <v>375</v>
      </c>
      <c r="F654" s="353" t="s">
        <v>335</v>
      </c>
      <c r="G654" s="354"/>
      <c r="H654" s="354" t="s">
        <v>99</v>
      </c>
      <c r="I654" s="353"/>
      <c r="J654" s="353"/>
      <c r="K654" s="355">
        <v>1.33</v>
      </c>
    </row>
    <row r="655" spans="1:11">
      <c r="A655" s="346"/>
      <c r="B655" s="390" t="s">
        <v>351</v>
      </c>
      <c r="C655" s="390" t="s">
        <v>285</v>
      </c>
      <c r="D655" s="390" t="s">
        <v>284</v>
      </c>
      <c r="E655" s="391" t="s">
        <v>350</v>
      </c>
      <c r="F655" s="391" t="s">
        <v>281</v>
      </c>
      <c r="G655" s="390" t="s">
        <v>349</v>
      </c>
      <c r="H655" s="392"/>
      <c r="I655" s="393" t="s">
        <v>348</v>
      </c>
      <c r="J655" s="391"/>
      <c r="K655" s="394" t="s">
        <v>311</v>
      </c>
    </row>
    <row r="656" spans="1:11">
      <c r="A656" s="346"/>
      <c r="B656" s="390"/>
      <c r="C656" s="390"/>
      <c r="D656" s="390"/>
      <c r="E656" s="391"/>
      <c r="F656" s="391"/>
      <c r="G656" s="356" t="s">
        <v>347</v>
      </c>
      <c r="H656" s="356" t="s">
        <v>346</v>
      </c>
      <c r="I656" s="357" t="s">
        <v>347</v>
      </c>
      <c r="J656" s="357" t="s">
        <v>346</v>
      </c>
      <c r="K656" s="394"/>
    </row>
    <row r="657" spans="1:11">
      <c r="A657" s="343"/>
      <c r="B657" s="341" t="s">
        <v>279</v>
      </c>
      <c r="C657" s="341" t="s">
        <v>310</v>
      </c>
      <c r="D657" s="341" t="s">
        <v>406</v>
      </c>
      <c r="E657" s="344" t="s">
        <v>405</v>
      </c>
      <c r="F657" s="344">
        <v>1</v>
      </c>
      <c r="G657" s="327">
        <v>1</v>
      </c>
      <c r="H657" s="327">
        <v>0</v>
      </c>
      <c r="I657" s="344">
        <v>0.89199600000000001</v>
      </c>
      <c r="J657" s="344">
        <v>0.58599999999999997</v>
      </c>
      <c r="K657" s="345">
        <v>0.89200000000000002</v>
      </c>
    </row>
    <row r="658" spans="1:11">
      <c r="A658" s="343"/>
      <c r="B658" s="395"/>
      <c r="C658" s="395"/>
      <c r="D658" s="395"/>
      <c r="E658" s="396"/>
      <c r="F658" s="396"/>
      <c r="G658" s="395"/>
      <c r="H658" s="395" t="s">
        <v>307</v>
      </c>
      <c r="I658" s="396"/>
      <c r="J658" s="396"/>
      <c r="K658" s="358">
        <v>0.89200000000000002</v>
      </c>
    </row>
    <row r="659" spans="1:11">
      <c r="A659" s="343"/>
      <c r="F659" s="344"/>
      <c r="I659" s="344"/>
      <c r="J659" s="344"/>
      <c r="K659" s="345"/>
    </row>
    <row r="660" spans="1:11">
      <c r="A660" s="343"/>
      <c r="B660" s="395"/>
      <c r="C660" s="395"/>
      <c r="D660" s="395"/>
      <c r="E660" s="396"/>
      <c r="F660" s="396"/>
      <c r="G660" s="395"/>
      <c r="H660" s="395" t="s">
        <v>326</v>
      </c>
      <c r="I660" s="396"/>
      <c r="J660" s="396"/>
      <c r="K660" s="358">
        <v>28.677</v>
      </c>
    </row>
    <row r="661" spans="1:11">
      <c r="A661" s="343"/>
      <c r="B661" s="395"/>
      <c r="C661" s="395"/>
      <c r="D661" s="395"/>
      <c r="E661" s="396"/>
      <c r="F661" s="396"/>
      <c r="G661" s="395"/>
      <c r="H661" s="395" t="s">
        <v>325</v>
      </c>
      <c r="I661" s="396"/>
      <c r="J661" s="396"/>
      <c r="K661" s="358">
        <v>0</v>
      </c>
    </row>
    <row r="662" spans="1:11">
      <c r="A662" s="343"/>
      <c r="B662" s="395"/>
      <c r="C662" s="395"/>
      <c r="D662" s="395"/>
      <c r="E662" s="396"/>
      <c r="F662" s="396"/>
      <c r="G662" s="395"/>
      <c r="H662" s="395" t="s">
        <v>324</v>
      </c>
      <c r="I662" s="396"/>
      <c r="J662" s="396"/>
      <c r="K662" s="358">
        <v>0</v>
      </c>
    </row>
    <row r="663" spans="1:11">
      <c r="A663" s="343"/>
      <c r="B663" s="395"/>
      <c r="C663" s="395"/>
      <c r="D663" s="395"/>
      <c r="E663" s="396"/>
      <c r="F663" s="396"/>
      <c r="G663" s="395"/>
      <c r="H663" s="395" t="s">
        <v>323</v>
      </c>
      <c r="I663" s="396"/>
      <c r="J663" s="396"/>
      <c r="K663" s="358">
        <v>45.85</v>
      </c>
    </row>
    <row r="664" spans="1:11">
      <c r="A664" s="343"/>
      <c r="B664" s="395"/>
      <c r="C664" s="395"/>
      <c r="D664" s="395"/>
      <c r="E664" s="396"/>
      <c r="F664" s="396"/>
      <c r="G664" s="395"/>
      <c r="H664" s="395" t="s">
        <v>322</v>
      </c>
      <c r="I664" s="396"/>
      <c r="J664" s="396"/>
      <c r="K664" s="358">
        <v>0.62549999999999994</v>
      </c>
    </row>
    <row r="665" spans="1:11">
      <c r="A665" s="346"/>
      <c r="B665" s="347" t="s">
        <v>334</v>
      </c>
      <c r="C665" s="347" t="s">
        <v>285</v>
      </c>
      <c r="D665" s="347" t="s">
        <v>284</v>
      </c>
      <c r="E665" s="348" t="s">
        <v>333</v>
      </c>
      <c r="F665" s="348" t="s">
        <v>281</v>
      </c>
      <c r="G665" s="397" t="s">
        <v>332</v>
      </c>
      <c r="H665" s="392"/>
      <c r="I665" s="391"/>
      <c r="J665" s="391"/>
      <c r="K665" s="394" t="s">
        <v>311</v>
      </c>
    </row>
    <row r="666" spans="1:11">
      <c r="A666" s="343"/>
      <c r="B666" s="341" t="s">
        <v>279</v>
      </c>
      <c r="C666" s="341" t="s">
        <v>310</v>
      </c>
      <c r="D666" s="341" t="s">
        <v>341</v>
      </c>
      <c r="E666" s="344" t="s">
        <v>340</v>
      </c>
      <c r="F666" s="344">
        <v>1</v>
      </c>
      <c r="G666" s="327" t="s">
        <v>327</v>
      </c>
      <c r="I666" s="344"/>
      <c r="J666" s="359">
        <v>27.785015999999999</v>
      </c>
      <c r="K666" s="345">
        <v>27.785</v>
      </c>
    </row>
    <row r="667" spans="1:11">
      <c r="A667" s="343"/>
      <c r="B667" s="395"/>
      <c r="C667" s="395"/>
      <c r="D667" s="395"/>
      <c r="E667" s="396"/>
      <c r="F667" s="396"/>
      <c r="G667" s="395"/>
      <c r="H667" s="395" t="s">
        <v>307</v>
      </c>
      <c r="I667" s="396"/>
      <c r="J667" s="396"/>
      <c r="K667" s="358">
        <v>27.785</v>
      </c>
    </row>
    <row r="668" spans="1:11">
      <c r="A668" s="343"/>
      <c r="F668" s="344"/>
      <c r="I668" s="344"/>
      <c r="J668" s="344"/>
      <c r="K668" s="345"/>
    </row>
    <row r="669" spans="1:11">
      <c r="A669" s="343"/>
      <c r="B669" s="395"/>
      <c r="C669" s="395"/>
      <c r="D669" s="395"/>
      <c r="E669" s="396"/>
      <c r="F669" s="396"/>
      <c r="G669" s="395"/>
      <c r="H669" s="395" t="s">
        <v>326</v>
      </c>
      <c r="I669" s="396"/>
      <c r="J669" s="396"/>
      <c r="K669" s="358">
        <v>28.677</v>
      </c>
    </row>
    <row r="670" spans="1:11">
      <c r="A670" s="343"/>
      <c r="B670" s="395"/>
      <c r="C670" s="395"/>
      <c r="D670" s="395"/>
      <c r="E670" s="396"/>
      <c r="F670" s="396"/>
      <c r="G670" s="395"/>
      <c r="H670" s="395" t="s">
        <v>325</v>
      </c>
      <c r="I670" s="396"/>
      <c r="J670" s="396"/>
      <c r="K670" s="358">
        <v>0</v>
      </c>
    </row>
    <row r="671" spans="1:11">
      <c r="A671" s="343"/>
      <c r="B671" s="395"/>
      <c r="C671" s="395"/>
      <c r="D671" s="395"/>
      <c r="E671" s="396"/>
      <c r="F671" s="396"/>
      <c r="G671" s="395"/>
      <c r="H671" s="395" t="s">
        <v>324</v>
      </c>
      <c r="I671" s="396"/>
      <c r="J671" s="396"/>
      <c r="K671" s="358">
        <v>0</v>
      </c>
    </row>
    <row r="672" spans="1:11">
      <c r="A672" s="343"/>
      <c r="B672" s="395"/>
      <c r="C672" s="395"/>
      <c r="D672" s="395"/>
      <c r="E672" s="396"/>
      <c r="F672" s="396"/>
      <c r="G672" s="395"/>
      <c r="H672" s="395" t="s">
        <v>323</v>
      </c>
      <c r="I672" s="396"/>
      <c r="J672" s="396"/>
      <c r="K672" s="358">
        <v>45.85</v>
      </c>
    </row>
    <row r="673" spans="1:11">
      <c r="A673" s="343"/>
      <c r="B673" s="395"/>
      <c r="C673" s="395"/>
      <c r="D673" s="395"/>
      <c r="E673" s="396"/>
      <c r="F673" s="396"/>
      <c r="G673" s="395"/>
      <c r="H673" s="395" t="s">
        <v>322</v>
      </c>
      <c r="I673" s="396"/>
      <c r="J673" s="396"/>
      <c r="K673" s="358">
        <v>0.62549999999999994</v>
      </c>
    </row>
    <row r="674" spans="1:11">
      <c r="A674" s="346"/>
      <c r="B674" s="347" t="s">
        <v>321</v>
      </c>
      <c r="C674" s="347" t="s">
        <v>285</v>
      </c>
      <c r="D674" s="347" t="s">
        <v>284</v>
      </c>
      <c r="E674" s="348" t="s">
        <v>320</v>
      </c>
      <c r="F674" s="348" t="s">
        <v>281</v>
      </c>
      <c r="G674" s="349" t="s">
        <v>282</v>
      </c>
      <c r="H674" s="397" t="s">
        <v>312</v>
      </c>
      <c r="I674" s="391"/>
      <c r="J674" s="391"/>
      <c r="K674" s="394" t="s">
        <v>311</v>
      </c>
    </row>
    <row r="675" spans="1:11">
      <c r="A675" s="343"/>
      <c r="B675" s="341" t="s">
        <v>279</v>
      </c>
      <c r="C675" s="341" t="s">
        <v>310</v>
      </c>
      <c r="D675" s="341" t="s">
        <v>404</v>
      </c>
      <c r="E675" s="344" t="s">
        <v>403</v>
      </c>
      <c r="F675" s="344">
        <v>4.9399999999999999E-3</v>
      </c>
      <c r="G675" s="327" t="s">
        <v>315</v>
      </c>
      <c r="I675" s="344"/>
      <c r="J675" s="359">
        <v>85.099727999999999</v>
      </c>
      <c r="K675" s="345">
        <v>0.4204</v>
      </c>
    </row>
    <row r="676" spans="1:11">
      <c r="A676" s="343"/>
      <c r="B676" s="341" t="s">
        <v>279</v>
      </c>
      <c r="C676" s="341" t="s">
        <v>310</v>
      </c>
      <c r="D676" s="341" t="s">
        <v>402</v>
      </c>
      <c r="E676" s="344" t="s">
        <v>401</v>
      </c>
      <c r="F676" s="344">
        <v>1.6729999999999998E-2</v>
      </c>
      <c r="G676" s="327" t="s">
        <v>400</v>
      </c>
      <c r="I676" s="344"/>
      <c r="J676" s="359">
        <v>17.101140000000001</v>
      </c>
      <c r="K676" s="345">
        <v>0.28610000000000002</v>
      </c>
    </row>
    <row r="677" spans="1:11">
      <c r="A677" s="343"/>
      <c r="B677" s="395"/>
      <c r="C677" s="395"/>
      <c r="D677" s="395"/>
      <c r="E677" s="396"/>
      <c r="F677" s="396"/>
      <c r="G677" s="395"/>
      <c r="H677" s="395" t="s">
        <v>307</v>
      </c>
      <c r="I677" s="396"/>
      <c r="J677" s="396"/>
      <c r="K677" s="358">
        <v>0.70650000000000002</v>
      </c>
    </row>
    <row r="678" spans="1:11">
      <c r="A678" s="343"/>
      <c r="F678" s="344"/>
      <c r="I678" s="344"/>
      <c r="J678" s="344"/>
      <c r="K678" s="345"/>
    </row>
    <row r="679" spans="1:11">
      <c r="A679" s="343"/>
      <c r="F679" s="344"/>
      <c r="I679" s="344"/>
      <c r="J679" s="344"/>
      <c r="K679" s="345"/>
    </row>
    <row r="680" spans="1:11">
      <c r="A680" s="351" t="s">
        <v>408</v>
      </c>
      <c r="B680" s="352" t="s">
        <v>290</v>
      </c>
      <c r="C680" s="352" t="s">
        <v>310</v>
      </c>
      <c r="D680" s="352">
        <v>1400974</v>
      </c>
      <c r="E680" s="353" t="s">
        <v>374</v>
      </c>
      <c r="F680" s="353" t="s">
        <v>335</v>
      </c>
      <c r="G680" s="354"/>
      <c r="H680" s="354" t="s">
        <v>99</v>
      </c>
      <c r="I680" s="353"/>
      <c r="J680" s="353"/>
      <c r="K680" s="355">
        <v>1.57</v>
      </c>
    </row>
    <row r="681" spans="1:11">
      <c r="A681" s="346"/>
      <c r="B681" s="390" t="s">
        <v>351</v>
      </c>
      <c r="C681" s="390" t="s">
        <v>285</v>
      </c>
      <c r="D681" s="390" t="s">
        <v>284</v>
      </c>
      <c r="E681" s="391" t="s">
        <v>350</v>
      </c>
      <c r="F681" s="391" t="s">
        <v>281</v>
      </c>
      <c r="G681" s="390" t="s">
        <v>349</v>
      </c>
      <c r="H681" s="392"/>
      <c r="I681" s="393" t="s">
        <v>348</v>
      </c>
      <c r="J681" s="391"/>
      <c r="K681" s="394" t="s">
        <v>311</v>
      </c>
    </row>
    <row r="682" spans="1:11">
      <c r="A682" s="346"/>
      <c r="B682" s="390"/>
      <c r="C682" s="390"/>
      <c r="D682" s="390"/>
      <c r="E682" s="391"/>
      <c r="F682" s="391"/>
      <c r="G682" s="356" t="s">
        <v>347</v>
      </c>
      <c r="H682" s="356" t="s">
        <v>346</v>
      </c>
      <c r="I682" s="357" t="s">
        <v>347</v>
      </c>
      <c r="J682" s="357" t="s">
        <v>346</v>
      </c>
      <c r="K682" s="394"/>
    </row>
    <row r="683" spans="1:11">
      <c r="A683" s="343"/>
      <c r="B683" s="341" t="s">
        <v>279</v>
      </c>
      <c r="C683" s="341" t="s">
        <v>310</v>
      </c>
      <c r="D683" s="341" t="s">
        <v>406</v>
      </c>
      <c r="E683" s="344" t="s">
        <v>405</v>
      </c>
      <c r="F683" s="344">
        <v>1</v>
      </c>
      <c r="G683" s="327">
        <v>1</v>
      </c>
      <c r="H683" s="327">
        <v>0</v>
      </c>
      <c r="I683" s="344">
        <v>0.89199600000000001</v>
      </c>
      <c r="J683" s="344">
        <v>0.58599999999999997</v>
      </c>
      <c r="K683" s="345">
        <v>0.89200000000000002</v>
      </c>
    </row>
    <row r="684" spans="1:11">
      <c r="A684" s="343"/>
      <c r="B684" s="395"/>
      <c r="C684" s="395"/>
      <c r="D684" s="395"/>
      <c r="E684" s="396"/>
      <c r="F684" s="396"/>
      <c r="G684" s="395"/>
      <c r="H684" s="395" t="s">
        <v>307</v>
      </c>
      <c r="I684" s="396"/>
      <c r="J684" s="396"/>
      <c r="K684" s="358">
        <v>0.89200000000000002</v>
      </c>
    </row>
    <row r="685" spans="1:11">
      <c r="A685" s="343"/>
      <c r="F685" s="344"/>
      <c r="I685" s="344"/>
      <c r="J685" s="344"/>
      <c r="K685" s="345"/>
    </row>
    <row r="686" spans="1:11">
      <c r="A686" s="343"/>
      <c r="B686" s="395"/>
      <c r="C686" s="395"/>
      <c r="D686" s="395"/>
      <c r="E686" s="396"/>
      <c r="F686" s="396"/>
      <c r="G686" s="395"/>
      <c r="H686" s="395" t="s">
        <v>326</v>
      </c>
      <c r="I686" s="396"/>
      <c r="J686" s="396"/>
      <c r="K686" s="358">
        <v>28.677</v>
      </c>
    </row>
    <row r="687" spans="1:11">
      <c r="A687" s="343"/>
      <c r="B687" s="395"/>
      <c r="C687" s="395"/>
      <c r="D687" s="395"/>
      <c r="E687" s="396"/>
      <c r="F687" s="396"/>
      <c r="G687" s="395"/>
      <c r="H687" s="395" t="s">
        <v>325</v>
      </c>
      <c r="I687" s="396"/>
      <c r="J687" s="396"/>
      <c r="K687" s="358">
        <v>0</v>
      </c>
    </row>
    <row r="688" spans="1:11">
      <c r="A688" s="343"/>
      <c r="B688" s="395"/>
      <c r="C688" s="395"/>
      <c r="D688" s="395"/>
      <c r="E688" s="396"/>
      <c r="F688" s="396"/>
      <c r="G688" s="395"/>
      <c r="H688" s="395" t="s">
        <v>324</v>
      </c>
      <c r="I688" s="396"/>
      <c r="J688" s="396"/>
      <c r="K688" s="358">
        <v>0</v>
      </c>
    </row>
    <row r="689" spans="1:11">
      <c r="A689" s="343"/>
      <c r="B689" s="395"/>
      <c r="C689" s="395"/>
      <c r="D689" s="395"/>
      <c r="E689" s="396"/>
      <c r="F689" s="396"/>
      <c r="G689" s="395"/>
      <c r="H689" s="395" t="s">
        <v>323</v>
      </c>
      <c r="I689" s="396"/>
      <c r="J689" s="396"/>
      <c r="K689" s="358">
        <v>41.55</v>
      </c>
    </row>
    <row r="690" spans="1:11">
      <c r="A690" s="343"/>
      <c r="B690" s="395"/>
      <c r="C690" s="395"/>
      <c r="D690" s="395"/>
      <c r="E690" s="396"/>
      <c r="F690" s="396"/>
      <c r="G690" s="395"/>
      <c r="H690" s="395" t="s">
        <v>322</v>
      </c>
      <c r="I690" s="396"/>
      <c r="J690" s="396"/>
      <c r="K690" s="358">
        <v>0.69020000000000004</v>
      </c>
    </row>
    <row r="691" spans="1:11">
      <c r="A691" s="346"/>
      <c r="B691" s="347" t="s">
        <v>334</v>
      </c>
      <c r="C691" s="347" t="s">
        <v>285</v>
      </c>
      <c r="D691" s="347" t="s">
        <v>284</v>
      </c>
      <c r="E691" s="348" t="s">
        <v>333</v>
      </c>
      <c r="F691" s="348" t="s">
        <v>281</v>
      </c>
      <c r="G691" s="397" t="s">
        <v>332</v>
      </c>
      <c r="H691" s="392"/>
      <c r="I691" s="391"/>
      <c r="J691" s="391"/>
      <c r="K691" s="394" t="s">
        <v>311</v>
      </c>
    </row>
    <row r="692" spans="1:11">
      <c r="A692" s="343"/>
      <c r="B692" s="341" t="s">
        <v>279</v>
      </c>
      <c r="C692" s="341" t="s">
        <v>310</v>
      </c>
      <c r="D692" s="341" t="s">
        <v>341</v>
      </c>
      <c r="E692" s="344" t="s">
        <v>340</v>
      </c>
      <c r="F692" s="344">
        <v>1</v>
      </c>
      <c r="G692" s="327" t="s">
        <v>327</v>
      </c>
      <c r="I692" s="344"/>
      <c r="J692" s="359">
        <v>27.785015999999999</v>
      </c>
      <c r="K692" s="345">
        <v>27.785</v>
      </c>
    </row>
    <row r="693" spans="1:11">
      <c r="A693" s="343"/>
      <c r="B693" s="395"/>
      <c r="C693" s="395"/>
      <c r="D693" s="395"/>
      <c r="E693" s="396"/>
      <c r="F693" s="396"/>
      <c r="G693" s="395"/>
      <c r="H693" s="395" t="s">
        <v>307</v>
      </c>
      <c r="I693" s="396"/>
      <c r="J693" s="396"/>
      <c r="K693" s="358">
        <v>27.785</v>
      </c>
    </row>
    <row r="694" spans="1:11">
      <c r="A694" s="343"/>
      <c r="F694" s="344"/>
      <c r="I694" s="344"/>
      <c r="J694" s="344"/>
      <c r="K694" s="345"/>
    </row>
    <row r="695" spans="1:11">
      <c r="A695" s="343"/>
      <c r="B695" s="395"/>
      <c r="C695" s="395"/>
      <c r="D695" s="395"/>
      <c r="E695" s="396"/>
      <c r="F695" s="396"/>
      <c r="G695" s="395"/>
      <c r="H695" s="395" t="s">
        <v>326</v>
      </c>
      <c r="I695" s="396"/>
      <c r="J695" s="396"/>
      <c r="K695" s="358">
        <v>28.677</v>
      </c>
    </row>
    <row r="696" spans="1:11">
      <c r="A696" s="343"/>
      <c r="B696" s="395"/>
      <c r="C696" s="395"/>
      <c r="D696" s="395"/>
      <c r="E696" s="396"/>
      <c r="F696" s="396"/>
      <c r="G696" s="395"/>
      <c r="H696" s="395" t="s">
        <v>325</v>
      </c>
      <c r="I696" s="396"/>
      <c r="J696" s="396"/>
      <c r="K696" s="358">
        <v>0</v>
      </c>
    </row>
    <row r="697" spans="1:11">
      <c r="A697" s="343"/>
      <c r="B697" s="395"/>
      <c r="C697" s="395"/>
      <c r="D697" s="395"/>
      <c r="E697" s="396"/>
      <c r="F697" s="396"/>
      <c r="G697" s="395"/>
      <c r="H697" s="395" t="s">
        <v>324</v>
      </c>
      <c r="I697" s="396"/>
      <c r="J697" s="396"/>
      <c r="K697" s="358">
        <v>0</v>
      </c>
    </row>
    <row r="698" spans="1:11">
      <c r="A698" s="343"/>
      <c r="B698" s="395"/>
      <c r="C698" s="395"/>
      <c r="D698" s="395"/>
      <c r="E698" s="396"/>
      <c r="F698" s="396"/>
      <c r="G698" s="395"/>
      <c r="H698" s="395" t="s">
        <v>323</v>
      </c>
      <c r="I698" s="396"/>
      <c r="J698" s="396"/>
      <c r="K698" s="358">
        <v>41.55</v>
      </c>
    </row>
    <row r="699" spans="1:11">
      <c r="A699" s="343"/>
      <c r="B699" s="395"/>
      <c r="C699" s="395"/>
      <c r="D699" s="395"/>
      <c r="E699" s="396"/>
      <c r="F699" s="396"/>
      <c r="G699" s="395"/>
      <c r="H699" s="395" t="s">
        <v>322</v>
      </c>
      <c r="I699" s="396"/>
      <c r="J699" s="396"/>
      <c r="K699" s="358">
        <v>0.69020000000000004</v>
      </c>
    </row>
    <row r="700" spans="1:11">
      <c r="A700" s="346"/>
      <c r="B700" s="347" t="s">
        <v>321</v>
      </c>
      <c r="C700" s="347" t="s">
        <v>285</v>
      </c>
      <c r="D700" s="347" t="s">
        <v>284</v>
      </c>
      <c r="E700" s="348" t="s">
        <v>320</v>
      </c>
      <c r="F700" s="348" t="s">
        <v>281</v>
      </c>
      <c r="G700" s="349" t="s">
        <v>282</v>
      </c>
      <c r="H700" s="397" t="s">
        <v>312</v>
      </c>
      <c r="I700" s="391"/>
      <c r="J700" s="391"/>
      <c r="K700" s="394" t="s">
        <v>311</v>
      </c>
    </row>
    <row r="701" spans="1:11">
      <c r="A701" s="343"/>
      <c r="B701" s="341" t="s">
        <v>279</v>
      </c>
      <c r="C701" s="341" t="s">
        <v>310</v>
      </c>
      <c r="D701" s="341" t="s">
        <v>404</v>
      </c>
      <c r="E701" s="344" t="s">
        <v>403</v>
      </c>
      <c r="F701" s="344">
        <v>5.8300000000000001E-3</v>
      </c>
      <c r="G701" s="327" t="s">
        <v>315</v>
      </c>
      <c r="I701" s="344"/>
      <c r="J701" s="359">
        <v>85.099727999999999</v>
      </c>
      <c r="K701" s="345">
        <v>0.49609999999999999</v>
      </c>
    </row>
    <row r="702" spans="1:11">
      <c r="A702" s="343"/>
      <c r="B702" s="341" t="s">
        <v>279</v>
      </c>
      <c r="C702" s="341" t="s">
        <v>310</v>
      </c>
      <c r="D702" s="341" t="s">
        <v>402</v>
      </c>
      <c r="E702" s="344" t="s">
        <v>401</v>
      </c>
      <c r="F702" s="344">
        <v>2.2870000000000001E-2</v>
      </c>
      <c r="G702" s="327" t="s">
        <v>400</v>
      </c>
      <c r="I702" s="344"/>
      <c r="J702" s="359">
        <v>17.101140000000001</v>
      </c>
      <c r="K702" s="345">
        <v>0.3911</v>
      </c>
    </row>
    <row r="703" spans="1:11">
      <c r="A703" s="343"/>
      <c r="B703" s="395"/>
      <c r="C703" s="395"/>
      <c r="D703" s="395"/>
      <c r="E703" s="396"/>
      <c r="F703" s="396"/>
      <c r="G703" s="395"/>
      <c r="H703" s="395" t="s">
        <v>307</v>
      </c>
      <c r="I703" s="396"/>
      <c r="J703" s="396"/>
      <c r="K703" s="358">
        <v>0.88719999999999999</v>
      </c>
    </row>
    <row r="704" spans="1:11">
      <c r="A704" s="343"/>
      <c r="F704" s="344"/>
      <c r="I704" s="344"/>
      <c r="J704" s="344"/>
      <c r="K704" s="345"/>
    </row>
    <row r="705" spans="1:11">
      <c r="A705" s="343"/>
      <c r="F705" s="344"/>
      <c r="I705" s="344"/>
      <c r="J705" s="344"/>
      <c r="K705" s="345"/>
    </row>
    <row r="706" spans="1:11">
      <c r="A706" s="351" t="s">
        <v>407</v>
      </c>
      <c r="B706" s="352" t="s">
        <v>290</v>
      </c>
      <c r="C706" s="352" t="s">
        <v>310</v>
      </c>
      <c r="D706" s="352">
        <v>1416139</v>
      </c>
      <c r="E706" s="353" t="s">
        <v>373</v>
      </c>
      <c r="F706" s="353" t="s">
        <v>335</v>
      </c>
      <c r="G706" s="354"/>
      <c r="H706" s="354" t="s">
        <v>99</v>
      </c>
      <c r="I706" s="353"/>
      <c r="J706" s="353"/>
      <c r="K706" s="355">
        <v>1.76</v>
      </c>
    </row>
    <row r="707" spans="1:11">
      <c r="A707" s="346"/>
      <c r="B707" s="390" t="s">
        <v>351</v>
      </c>
      <c r="C707" s="390" t="s">
        <v>285</v>
      </c>
      <c r="D707" s="390" t="s">
        <v>284</v>
      </c>
      <c r="E707" s="391" t="s">
        <v>350</v>
      </c>
      <c r="F707" s="391" t="s">
        <v>281</v>
      </c>
      <c r="G707" s="390" t="s">
        <v>349</v>
      </c>
      <c r="H707" s="392"/>
      <c r="I707" s="393" t="s">
        <v>348</v>
      </c>
      <c r="J707" s="391"/>
      <c r="K707" s="394" t="s">
        <v>311</v>
      </c>
    </row>
    <row r="708" spans="1:11">
      <c r="A708" s="346"/>
      <c r="B708" s="390"/>
      <c r="C708" s="390"/>
      <c r="D708" s="390"/>
      <c r="E708" s="391"/>
      <c r="F708" s="391"/>
      <c r="G708" s="356" t="s">
        <v>347</v>
      </c>
      <c r="H708" s="356" t="s">
        <v>346</v>
      </c>
      <c r="I708" s="357" t="s">
        <v>347</v>
      </c>
      <c r="J708" s="357" t="s">
        <v>346</v>
      </c>
      <c r="K708" s="394"/>
    </row>
    <row r="709" spans="1:11">
      <c r="A709" s="343"/>
      <c r="B709" s="341" t="s">
        <v>279</v>
      </c>
      <c r="C709" s="341" t="s">
        <v>310</v>
      </c>
      <c r="D709" s="341" t="s">
        <v>406</v>
      </c>
      <c r="E709" s="344" t="s">
        <v>405</v>
      </c>
      <c r="F709" s="344">
        <v>1</v>
      </c>
      <c r="G709" s="327">
        <v>1</v>
      </c>
      <c r="H709" s="327">
        <v>0</v>
      </c>
      <c r="I709" s="344">
        <v>0.89199600000000001</v>
      </c>
      <c r="J709" s="344">
        <v>0.58599999999999997</v>
      </c>
      <c r="K709" s="345">
        <v>0.89200000000000002</v>
      </c>
    </row>
    <row r="710" spans="1:11">
      <c r="A710" s="343"/>
      <c r="B710" s="395"/>
      <c r="C710" s="395"/>
      <c r="D710" s="395"/>
      <c r="E710" s="396"/>
      <c r="F710" s="396"/>
      <c r="G710" s="395"/>
      <c r="H710" s="395" t="s">
        <v>307</v>
      </c>
      <c r="I710" s="396"/>
      <c r="J710" s="396"/>
      <c r="K710" s="358">
        <v>0.89200000000000002</v>
      </c>
    </row>
    <row r="711" spans="1:11">
      <c r="A711" s="343"/>
      <c r="F711" s="344"/>
      <c r="I711" s="344"/>
      <c r="J711" s="344"/>
      <c r="K711" s="345"/>
    </row>
    <row r="712" spans="1:11">
      <c r="A712" s="343"/>
      <c r="B712" s="395"/>
      <c r="C712" s="395"/>
      <c r="D712" s="395"/>
      <c r="E712" s="396"/>
      <c r="F712" s="396"/>
      <c r="G712" s="395"/>
      <c r="H712" s="395" t="s">
        <v>326</v>
      </c>
      <c r="I712" s="396"/>
      <c r="J712" s="396"/>
      <c r="K712" s="358">
        <v>28.677</v>
      </c>
    </row>
    <row r="713" spans="1:11">
      <c r="A713" s="343"/>
      <c r="B713" s="395"/>
      <c r="C713" s="395"/>
      <c r="D713" s="395"/>
      <c r="E713" s="396"/>
      <c r="F713" s="396"/>
      <c r="G713" s="395"/>
      <c r="H713" s="395" t="s">
        <v>325</v>
      </c>
      <c r="I713" s="396"/>
      <c r="J713" s="396"/>
      <c r="K713" s="358">
        <v>0</v>
      </c>
    </row>
    <row r="714" spans="1:11">
      <c r="A714" s="343"/>
      <c r="B714" s="395"/>
      <c r="C714" s="395"/>
      <c r="D714" s="395"/>
      <c r="E714" s="396"/>
      <c r="F714" s="396"/>
      <c r="G714" s="395"/>
      <c r="H714" s="395" t="s">
        <v>324</v>
      </c>
      <c r="I714" s="396"/>
      <c r="J714" s="396"/>
      <c r="K714" s="358">
        <v>0</v>
      </c>
    </row>
    <row r="715" spans="1:11">
      <c r="A715" s="343"/>
      <c r="B715" s="395"/>
      <c r="C715" s="395"/>
      <c r="D715" s="395"/>
      <c r="E715" s="396"/>
      <c r="F715" s="396"/>
      <c r="G715" s="395"/>
      <c r="H715" s="395" t="s">
        <v>323</v>
      </c>
      <c r="I715" s="396"/>
      <c r="J715" s="396"/>
      <c r="K715" s="358">
        <v>38.75</v>
      </c>
    </row>
    <row r="716" spans="1:11">
      <c r="A716" s="343"/>
      <c r="B716" s="395"/>
      <c r="C716" s="395"/>
      <c r="D716" s="395"/>
      <c r="E716" s="396"/>
      <c r="F716" s="396"/>
      <c r="G716" s="395"/>
      <c r="H716" s="395" t="s">
        <v>322</v>
      </c>
      <c r="I716" s="396"/>
      <c r="J716" s="396"/>
      <c r="K716" s="358">
        <v>0.74009999999999998</v>
      </c>
    </row>
    <row r="717" spans="1:11">
      <c r="A717" s="346"/>
      <c r="B717" s="347" t="s">
        <v>334</v>
      </c>
      <c r="C717" s="347" t="s">
        <v>285</v>
      </c>
      <c r="D717" s="347" t="s">
        <v>284</v>
      </c>
      <c r="E717" s="348" t="s">
        <v>333</v>
      </c>
      <c r="F717" s="348" t="s">
        <v>281</v>
      </c>
      <c r="G717" s="397" t="s">
        <v>332</v>
      </c>
      <c r="H717" s="392"/>
      <c r="I717" s="391"/>
      <c r="J717" s="391"/>
      <c r="K717" s="394" t="s">
        <v>311</v>
      </c>
    </row>
    <row r="718" spans="1:11">
      <c r="A718" s="343"/>
      <c r="B718" s="341" t="s">
        <v>279</v>
      </c>
      <c r="C718" s="341" t="s">
        <v>310</v>
      </c>
      <c r="D718" s="341" t="s">
        <v>341</v>
      </c>
      <c r="E718" s="344" t="s">
        <v>340</v>
      </c>
      <c r="F718" s="344">
        <v>1</v>
      </c>
      <c r="G718" s="327" t="s">
        <v>327</v>
      </c>
      <c r="I718" s="344"/>
      <c r="J718" s="359">
        <v>27.785015999999999</v>
      </c>
      <c r="K718" s="345">
        <v>27.785</v>
      </c>
    </row>
    <row r="719" spans="1:11">
      <c r="A719" s="343"/>
      <c r="B719" s="395"/>
      <c r="C719" s="395"/>
      <c r="D719" s="395"/>
      <c r="E719" s="396"/>
      <c r="F719" s="396"/>
      <c r="G719" s="395"/>
      <c r="H719" s="395" t="s">
        <v>307</v>
      </c>
      <c r="I719" s="396"/>
      <c r="J719" s="396"/>
      <c r="K719" s="358">
        <v>27.785</v>
      </c>
    </row>
    <row r="720" spans="1:11">
      <c r="A720" s="343"/>
      <c r="F720" s="344"/>
      <c r="I720" s="344"/>
      <c r="J720" s="344"/>
      <c r="K720" s="345"/>
    </row>
    <row r="721" spans="1:11">
      <c r="A721" s="343"/>
      <c r="B721" s="395"/>
      <c r="C721" s="395"/>
      <c r="D721" s="395"/>
      <c r="E721" s="396"/>
      <c r="F721" s="396"/>
      <c r="G721" s="395"/>
      <c r="H721" s="395" t="s">
        <v>326</v>
      </c>
      <c r="I721" s="396"/>
      <c r="J721" s="396"/>
      <c r="K721" s="358">
        <v>28.677</v>
      </c>
    </row>
    <row r="722" spans="1:11">
      <c r="A722" s="343"/>
      <c r="B722" s="395"/>
      <c r="C722" s="395"/>
      <c r="D722" s="395"/>
      <c r="E722" s="396"/>
      <c r="F722" s="396"/>
      <c r="G722" s="395"/>
      <c r="H722" s="395" t="s">
        <v>325</v>
      </c>
      <c r="I722" s="396"/>
      <c r="J722" s="396"/>
      <c r="K722" s="358">
        <v>0</v>
      </c>
    </row>
    <row r="723" spans="1:11">
      <c r="A723" s="343"/>
      <c r="B723" s="395"/>
      <c r="C723" s="395"/>
      <c r="D723" s="395"/>
      <c r="E723" s="396"/>
      <c r="F723" s="396"/>
      <c r="G723" s="395"/>
      <c r="H723" s="395" t="s">
        <v>324</v>
      </c>
      <c r="I723" s="396"/>
      <c r="J723" s="396"/>
      <c r="K723" s="358">
        <v>0</v>
      </c>
    </row>
    <row r="724" spans="1:11">
      <c r="A724" s="343"/>
      <c r="B724" s="395"/>
      <c r="C724" s="395"/>
      <c r="D724" s="395"/>
      <c r="E724" s="396"/>
      <c r="F724" s="396"/>
      <c r="G724" s="395"/>
      <c r="H724" s="395" t="s">
        <v>323</v>
      </c>
      <c r="I724" s="396"/>
      <c r="J724" s="396"/>
      <c r="K724" s="358">
        <v>38.75</v>
      </c>
    </row>
    <row r="725" spans="1:11">
      <c r="A725" s="343"/>
      <c r="B725" s="395"/>
      <c r="C725" s="395"/>
      <c r="D725" s="395"/>
      <c r="E725" s="396"/>
      <c r="F725" s="396"/>
      <c r="G725" s="395"/>
      <c r="H725" s="395" t="s">
        <v>322</v>
      </c>
      <c r="I725" s="396"/>
      <c r="J725" s="396"/>
      <c r="K725" s="358">
        <v>0.74009999999999998</v>
      </c>
    </row>
    <row r="726" spans="1:11">
      <c r="A726" s="346"/>
      <c r="B726" s="347" t="s">
        <v>321</v>
      </c>
      <c r="C726" s="347" t="s">
        <v>285</v>
      </c>
      <c r="D726" s="347" t="s">
        <v>284</v>
      </c>
      <c r="E726" s="348" t="s">
        <v>320</v>
      </c>
      <c r="F726" s="348" t="s">
        <v>281</v>
      </c>
      <c r="G726" s="349" t="s">
        <v>282</v>
      </c>
      <c r="H726" s="397" t="s">
        <v>312</v>
      </c>
      <c r="I726" s="391"/>
      <c r="J726" s="391"/>
      <c r="K726" s="394" t="s">
        <v>311</v>
      </c>
    </row>
    <row r="727" spans="1:11">
      <c r="A727" s="343"/>
      <c r="B727" s="341" t="s">
        <v>279</v>
      </c>
      <c r="C727" s="341" t="s">
        <v>310</v>
      </c>
      <c r="D727" s="341" t="s">
        <v>404</v>
      </c>
      <c r="E727" s="344" t="s">
        <v>403</v>
      </c>
      <c r="F727" s="344">
        <v>6.5100000000000002E-3</v>
      </c>
      <c r="G727" s="327" t="s">
        <v>315</v>
      </c>
      <c r="I727" s="344"/>
      <c r="J727" s="359">
        <v>85.099727999999999</v>
      </c>
      <c r="K727" s="345">
        <v>0.55400000000000005</v>
      </c>
    </row>
    <row r="728" spans="1:11">
      <c r="A728" s="343"/>
      <c r="B728" s="341" t="s">
        <v>279</v>
      </c>
      <c r="C728" s="341" t="s">
        <v>310</v>
      </c>
      <c r="D728" s="341" t="s">
        <v>402</v>
      </c>
      <c r="E728" s="344" t="s">
        <v>401</v>
      </c>
      <c r="F728" s="344">
        <v>2.758E-2</v>
      </c>
      <c r="G728" s="327" t="s">
        <v>400</v>
      </c>
      <c r="I728" s="344"/>
      <c r="J728" s="359">
        <v>17.101140000000001</v>
      </c>
      <c r="K728" s="345">
        <v>0.47160000000000002</v>
      </c>
    </row>
    <row r="729" spans="1:11">
      <c r="A729" s="343"/>
      <c r="B729" s="395"/>
      <c r="C729" s="395"/>
      <c r="D729" s="395"/>
      <c r="E729" s="396"/>
      <c r="F729" s="396"/>
      <c r="G729" s="395"/>
      <c r="H729" s="395" t="s">
        <v>307</v>
      </c>
      <c r="I729" s="396"/>
      <c r="J729" s="396"/>
      <c r="K729" s="358">
        <v>1.0256000000000001</v>
      </c>
    </row>
    <row r="730" spans="1:11">
      <c r="A730" s="343"/>
      <c r="F730" s="344"/>
      <c r="I730" s="344"/>
      <c r="J730" s="344"/>
      <c r="K730" s="345"/>
    </row>
    <row r="731" spans="1:11">
      <c r="A731" s="343"/>
      <c r="F731" s="344"/>
      <c r="I731" s="344"/>
      <c r="J731" s="344"/>
      <c r="K731" s="345"/>
    </row>
    <row r="732" spans="1:11">
      <c r="A732" s="351" t="s">
        <v>399</v>
      </c>
      <c r="B732" s="352" t="s">
        <v>290</v>
      </c>
      <c r="C732" s="352" t="s">
        <v>310</v>
      </c>
      <c r="D732" s="352">
        <v>4016096</v>
      </c>
      <c r="E732" s="353" t="s">
        <v>398</v>
      </c>
      <c r="F732" s="353" t="s">
        <v>335</v>
      </c>
      <c r="G732" s="354"/>
      <c r="H732" s="354" t="s">
        <v>37</v>
      </c>
      <c r="I732" s="353"/>
      <c r="J732" s="353"/>
      <c r="K732" s="355">
        <v>1.2</v>
      </c>
    </row>
    <row r="733" spans="1:11">
      <c r="A733" s="346"/>
      <c r="B733" s="390" t="s">
        <v>351</v>
      </c>
      <c r="C733" s="390" t="s">
        <v>285</v>
      </c>
      <c r="D733" s="390" t="s">
        <v>284</v>
      </c>
      <c r="E733" s="391" t="s">
        <v>350</v>
      </c>
      <c r="F733" s="391" t="s">
        <v>281</v>
      </c>
      <c r="G733" s="390" t="s">
        <v>349</v>
      </c>
      <c r="H733" s="392"/>
      <c r="I733" s="393" t="s">
        <v>348</v>
      </c>
      <c r="J733" s="391"/>
      <c r="K733" s="394" t="s">
        <v>311</v>
      </c>
    </row>
    <row r="734" spans="1:11">
      <c r="A734" s="346"/>
      <c r="B734" s="390"/>
      <c r="C734" s="390"/>
      <c r="D734" s="390"/>
      <c r="E734" s="391"/>
      <c r="F734" s="391"/>
      <c r="G734" s="356" t="s">
        <v>347</v>
      </c>
      <c r="H734" s="356" t="s">
        <v>346</v>
      </c>
      <c r="I734" s="357" t="s">
        <v>347</v>
      </c>
      <c r="J734" s="357" t="s">
        <v>346</v>
      </c>
      <c r="K734" s="394"/>
    </row>
    <row r="735" spans="1:11" ht="21">
      <c r="A735" s="343"/>
      <c r="B735" s="341" t="s">
        <v>279</v>
      </c>
      <c r="C735" s="341" t="s">
        <v>310</v>
      </c>
      <c r="D735" s="341" t="s">
        <v>397</v>
      </c>
      <c r="E735" s="344" t="s">
        <v>396</v>
      </c>
      <c r="F735" s="344">
        <v>1</v>
      </c>
      <c r="G735" s="327">
        <v>1</v>
      </c>
      <c r="H735" s="327">
        <v>0</v>
      </c>
      <c r="I735" s="344">
        <v>255.61292399999999</v>
      </c>
      <c r="J735" s="344">
        <v>141.91569999999999</v>
      </c>
      <c r="K735" s="345">
        <v>255.6129</v>
      </c>
    </row>
    <row r="736" spans="1:11">
      <c r="A736" s="343"/>
      <c r="B736" s="395"/>
      <c r="C736" s="395"/>
      <c r="D736" s="395"/>
      <c r="E736" s="396"/>
      <c r="F736" s="396"/>
      <c r="G736" s="395"/>
      <c r="H736" s="395" t="s">
        <v>307</v>
      </c>
      <c r="I736" s="396"/>
      <c r="J736" s="396"/>
      <c r="K736" s="358">
        <v>255.6129</v>
      </c>
    </row>
    <row r="737" spans="1:11">
      <c r="A737" s="343"/>
      <c r="F737" s="344"/>
      <c r="I737" s="344"/>
      <c r="J737" s="344"/>
      <c r="K737" s="345"/>
    </row>
    <row r="738" spans="1:11">
      <c r="A738" s="343"/>
      <c r="B738" s="395"/>
      <c r="C738" s="395"/>
      <c r="D738" s="395"/>
      <c r="E738" s="396"/>
      <c r="F738" s="396"/>
      <c r="G738" s="395"/>
      <c r="H738" s="395" t="s">
        <v>326</v>
      </c>
      <c r="I738" s="396"/>
      <c r="J738" s="396"/>
      <c r="K738" s="358">
        <v>273.62979999999999</v>
      </c>
    </row>
    <row r="739" spans="1:11">
      <c r="A739" s="343"/>
      <c r="B739" s="395"/>
      <c r="C739" s="395"/>
      <c r="D739" s="395"/>
      <c r="E739" s="396"/>
      <c r="F739" s="396"/>
      <c r="G739" s="395"/>
      <c r="H739" s="395" t="s">
        <v>325</v>
      </c>
      <c r="I739" s="396"/>
      <c r="J739" s="396"/>
      <c r="K739" s="358">
        <v>1.6330000000000001E-2</v>
      </c>
    </row>
    <row r="740" spans="1:11">
      <c r="A740" s="343"/>
      <c r="B740" s="395"/>
      <c r="C740" s="395"/>
      <c r="D740" s="395"/>
      <c r="E740" s="396"/>
      <c r="F740" s="396"/>
      <c r="G740" s="395"/>
      <c r="H740" s="395" t="s">
        <v>324</v>
      </c>
      <c r="I740" s="396"/>
      <c r="J740" s="396"/>
      <c r="K740" s="358">
        <v>1.9400000000000001E-2</v>
      </c>
    </row>
    <row r="741" spans="1:11">
      <c r="A741" s="343"/>
      <c r="B741" s="395"/>
      <c r="C741" s="395"/>
      <c r="D741" s="395"/>
      <c r="E741" s="396"/>
      <c r="F741" s="396"/>
      <c r="G741" s="395"/>
      <c r="H741" s="395" t="s">
        <v>323</v>
      </c>
      <c r="I741" s="396"/>
      <c r="J741" s="396"/>
      <c r="K741" s="358">
        <v>230.19</v>
      </c>
    </row>
    <row r="742" spans="1:11">
      <c r="A742" s="343"/>
      <c r="B742" s="395"/>
      <c r="C742" s="395"/>
      <c r="D742" s="395"/>
      <c r="E742" s="396"/>
      <c r="F742" s="396"/>
      <c r="G742" s="395"/>
      <c r="H742" s="395" t="s">
        <v>322</v>
      </c>
      <c r="I742" s="396"/>
      <c r="J742" s="396"/>
      <c r="K742" s="358">
        <v>1.1887000000000001</v>
      </c>
    </row>
    <row r="743" spans="1:11">
      <c r="A743" s="346"/>
      <c r="B743" s="347" t="s">
        <v>334</v>
      </c>
      <c r="C743" s="347" t="s">
        <v>285</v>
      </c>
      <c r="D743" s="347" t="s">
        <v>284</v>
      </c>
      <c r="E743" s="348" t="s">
        <v>333</v>
      </c>
      <c r="F743" s="348" t="s">
        <v>281</v>
      </c>
      <c r="G743" s="397" t="s">
        <v>332</v>
      </c>
      <c r="H743" s="392"/>
      <c r="I743" s="391"/>
      <c r="J743" s="391"/>
      <c r="K743" s="394" t="s">
        <v>311</v>
      </c>
    </row>
    <row r="744" spans="1:11">
      <c r="A744" s="343"/>
      <c r="B744" s="341" t="s">
        <v>279</v>
      </c>
      <c r="C744" s="341" t="s">
        <v>310</v>
      </c>
      <c r="D744" s="341" t="s">
        <v>389</v>
      </c>
      <c r="E744" s="344" t="s">
        <v>388</v>
      </c>
      <c r="F744" s="344">
        <v>1</v>
      </c>
      <c r="G744" s="327" t="s">
        <v>327</v>
      </c>
      <c r="I744" s="344"/>
      <c r="J744" s="359">
        <v>18.016908000000001</v>
      </c>
      <c r="K744" s="345">
        <v>18.0169</v>
      </c>
    </row>
    <row r="745" spans="1:11">
      <c r="A745" s="343"/>
      <c r="B745" s="395"/>
      <c r="C745" s="395"/>
      <c r="D745" s="395"/>
      <c r="E745" s="396"/>
      <c r="F745" s="396"/>
      <c r="G745" s="395"/>
      <c r="H745" s="395" t="s">
        <v>307</v>
      </c>
      <c r="I745" s="396"/>
      <c r="J745" s="396"/>
      <c r="K745" s="358">
        <v>18.0169</v>
      </c>
    </row>
    <row r="746" spans="1:11">
      <c r="A746" s="343"/>
      <c r="F746" s="344"/>
      <c r="I746" s="344"/>
      <c r="J746" s="344"/>
      <c r="K746" s="345"/>
    </row>
    <row r="747" spans="1:11">
      <c r="A747" s="343"/>
      <c r="B747" s="395"/>
      <c r="C747" s="395"/>
      <c r="D747" s="395"/>
      <c r="E747" s="396"/>
      <c r="F747" s="396"/>
      <c r="G747" s="395"/>
      <c r="H747" s="395" t="s">
        <v>326</v>
      </c>
      <c r="I747" s="396"/>
      <c r="J747" s="396"/>
      <c r="K747" s="358">
        <v>273.62979999999999</v>
      </c>
    </row>
    <row r="748" spans="1:11">
      <c r="A748" s="343"/>
      <c r="B748" s="395"/>
      <c r="C748" s="395"/>
      <c r="D748" s="395"/>
      <c r="E748" s="396"/>
      <c r="F748" s="396"/>
      <c r="G748" s="395"/>
      <c r="H748" s="395" t="s">
        <v>325</v>
      </c>
      <c r="I748" s="396"/>
      <c r="J748" s="396"/>
      <c r="K748" s="358">
        <v>1.6330000000000001E-2</v>
      </c>
    </row>
    <row r="749" spans="1:11">
      <c r="A749" s="343"/>
      <c r="B749" s="395"/>
      <c r="C749" s="395"/>
      <c r="D749" s="395"/>
      <c r="E749" s="396"/>
      <c r="F749" s="396"/>
      <c r="G749" s="395"/>
      <c r="H749" s="395" t="s">
        <v>324</v>
      </c>
      <c r="I749" s="396"/>
      <c r="J749" s="396"/>
      <c r="K749" s="358">
        <v>1.9400000000000001E-2</v>
      </c>
    </row>
    <row r="750" spans="1:11">
      <c r="A750" s="343"/>
      <c r="B750" s="395"/>
      <c r="C750" s="395"/>
      <c r="D750" s="395"/>
      <c r="E750" s="396"/>
      <c r="F750" s="396"/>
      <c r="G750" s="395"/>
      <c r="H750" s="395" t="s">
        <v>323</v>
      </c>
      <c r="I750" s="396"/>
      <c r="J750" s="396"/>
      <c r="K750" s="358">
        <v>230.19</v>
      </c>
    </row>
    <row r="751" spans="1:11">
      <c r="A751" s="343"/>
      <c r="B751" s="395"/>
      <c r="C751" s="395"/>
      <c r="D751" s="395"/>
      <c r="E751" s="396"/>
      <c r="F751" s="396"/>
      <c r="G751" s="395"/>
      <c r="H751" s="395" t="s">
        <v>322</v>
      </c>
      <c r="I751" s="396"/>
      <c r="J751" s="396"/>
      <c r="K751" s="358">
        <v>1.1887000000000001</v>
      </c>
    </row>
    <row r="752" spans="1:11">
      <c r="A752" s="343"/>
      <c r="F752" s="344"/>
      <c r="I752" s="344"/>
      <c r="J752" s="344"/>
      <c r="K752" s="345"/>
    </row>
    <row r="753" spans="1:11">
      <c r="A753" s="343"/>
      <c r="F753" s="344"/>
      <c r="I753" s="344"/>
      <c r="J753" s="344"/>
      <c r="K753" s="345"/>
    </row>
    <row r="754" spans="1:11">
      <c r="A754" s="351" t="s">
        <v>395</v>
      </c>
      <c r="B754" s="352" t="s">
        <v>290</v>
      </c>
      <c r="C754" s="352" t="s">
        <v>310</v>
      </c>
      <c r="D754" s="352">
        <v>4805756</v>
      </c>
      <c r="E754" s="353" t="s">
        <v>394</v>
      </c>
      <c r="F754" s="353" t="s">
        <v>335</v>
      </c>
      <c r="G754" s="354"/>
      <c r="H754" s="354" t="s">
        <v>37</v>
      </c>
      <c r="I754" s="353"/>
      <c r="J754" s="353"/>
      <c r="K754" s="355">
        <v>4.05</v>
      </c>
    </row>
    <row r="755" spans="1:11">
      <c r="A755" s="346"/>
      <c r="B755" s="347" t="s">
        <v>334</v>
      </c>
      <c r="C755" s="347" t="s">
        <v>285</v>
      </c>
      <c r="D755" s="347" t="s">
        <v>284</v>
      </c>
      <c r="E755" s="348" t="s">
        <v>333</v>
      </c>
      <c r="F755" s="348" t="s">
        <v>281</v>
      </c>
      <c r="G755" s="397" t="s">
        <v>332</v>
      </c>
      <c r="H755" s="392"/>
      <c r="I755" s="391"/>
      <c r="J755" s="391"/>
      <c r="K755" s="394" t="s">
        <v>311</v>
      </c>
    </row>
    <row r="756" spans="1:11">
      <c r="A756" s="343"/>
      <c r="B756" s="341" t="s">
        <v>279</v>
      </c>
      <c r="C756" s="341" t="s">
        <v>310</v>
      </c>
      <c r="D756" s="341" t="s">
        <v>389</v>
      </c>
      <c r="E756" s="344" t="s">
        <v>388</v>
      </c>
      <c r="F756" s="344">
        <v>1</v>
      </c>
      <c r="G756" s="327" t="s">
        <v>327</v>
      </c>
      <c r="I756" s="344"/>
      <c r="J756" s="359">
        <v>18.016908000000001</v>
      </c>
      <c r="K756" s="345">
        <v>18.0169</v>
      </c>
    </row>
    <row r="757" spans="1:11">
      <c r="A757" s="343"/>
      <c r="B757" s="395"/>
      <c r="C757" s="395"/>
      <c r="D757" s="395"/>
      <c r="E757" s="396"/>
      <c r="F757" s="396"/>
      <c r="G757" s="395"/>
      <c r="H757" s="395" t="s">
        <v>307</v>
      </c>
      <c r="I757" s="396"/>
      <c r="J757" s="396"/>
      <c r="K757" s="358">
        <v>18.0169</v>
      </c>
    </row>
    <row r="758" spans="1:11">
      <c r="A758" s="343"/>
      <c r="F758" s="344"/>
      <c r="I758" s="344"/>
      <c r="J758" s="344"/>
      <c r="K758" s="345"/>
    </row>
    <row r="759" spans="1:11">
      <c r="A759" s="343"/>
      <c r="B759" s="395"/>
      <c r="C759" s="395"/>
      <c r="D759" s="395"/>
      <c r="E759" s="396"/>
      <c r="F759" s="396"/>
      <c r="G759" s="395"/>
      <c r="H759" s="395" t="s">
        <v>326</v>
      </c>
      <c r="I759" s="396"/>
      <c r="J759" s="396"/>
      <c r="K759" s="358">
        <v>18.0169</v>
      </c>
    </row>
    <row r="760" spans="1:11">
      <c r="A760" s="343"/>
      <c r="B760" s="395"/>
      <c r="C760" s="395"/>
      <c r="D760" s="395"/>
      <c r="E760" s="396"/>
      <c r="F760" s="396"/>
      <c r="G760" s="395"/>
      <c r="H760" s="395" t="s">
        <v>325</v>
      </c>
      <c r="I760" s="396"/>
      <c r="J760" s="396"/>
      <c r="K760" s="358">
        <v>0</v>
      </c>
    </row>
    <row r="761" spans="1:11">
      <c r="A761" s="343"/>
      <c r="B761" s="395"/>
      <c r="C761" s="395"/>
      <c r="D761" s="395"/>
      <c r="E761" s="396"/>
      <c r="F761" s="396"/>
      <c r="G761" s="395"/>
      <c r="H761" s="395" t="s">
        <v>324</v>
      </c>
      <c r="I761" s="396"/>
      <c r="J761" s="396"/>
      <c r="K761" s="358">
        <v>0</v>
      </c>
    </row>
    <row r="762" spans="1:11">
      <c r="A762" s="343"/>
      <c r="B762" s="395"/>
      <c r="C762" s="395"/>
      <c r="D762" s="395"/>
      <c r="E762" s="396"/>
      <c r="F762" s="396"/>
      <c r="G762" s="395"/>
      <c r="H762" s="395" t="s">
        <v>323</v>
      </c>
      <c r="I762" s="396"/>
      <c r="J762" s="396"/>
      <c r="K762" s="358">
        <v>4.4444400000000002</v>
      </c>
    </row>
    <row r="763" spans="1:11">
      <c r="A763" s="343"/>
      <c r="B763" s="395"/>
      <c r="C763" s="395"/>
      <c r="D763" s="395"/>
      <c r="E763" s="396"/>
      <c r="F763" s="396"/>
      <c r="G763" s="395"/>
      <c r="H763" s="395" t="s">
        <v>322</v>
      </c>
      <c r="I763" s="396"/>
      <c r="J763" s="396"/>
      <c r="K763" s="358">
        <v>4.0537999999999998</v>
      </c>
    </row>
    <row r="764" spans="1:11">
      <c r="A764" s="343"/>
      <c r="F764" s="344"/>
      <c r="I764" s="344"/>
      <c r="J764" s="344"/>
      <c r="K764" s="345"/>
    </row>
    <row r="765" spans="1:11">
      <c r="A765" s="343"/>
      <c r="F765" s="344"/>
      <c r="I765" s="344"/>
      <c r="J765" s="344"/>
      <c r="K765" s="345"/>
    </row>
    <row r="766" spans="1:11" ht="21">
      <c r="A766" s="351" t="s">
        <v>393</v>
      </c>
      <c r="B766" s="352" t="s">
        <v>290</v>
      </c>
      <c r="C766" s="352" t="s">
        <v>310</v>
      </c>
      <c r="D766" s="352">
        <v>2004518</v>
      </c>
      <c r="E766" s="353" t="s">
        <v>392</v>
      </c>
      <c r="F766" s="353"/>
      <c r="G766" s="354"/>
      <c r="H766" s="354" t="s">
        <v>37</v>
      </c>
      <c r="I766" s="353"/>
      <c r="J766" s="353"/>
      <c r="K766" s="355">
        <v>39.1</v>
      </c>
    </row>
    <row r="767" spans="1:11">
      <c r="A767" s="346"/>
      <c r="B767" s="390" t="s">
        <v>351</v>
      </c>
      <c r="C767" s="390" t="s">
        <v>285</v>
      </c>
      <c r="D767" s="390" t="s">
        <v>284</v>
      </c>
      <c r="E767" s="391" t="s">
        <v>350</v>
      </c>
      <c r="F767" s="391" t="s">
        <v>281</v>
      </c>
      <c r="G767" s="390" t="s">
        <v>349</v>
      </c>
      <c r="H767" s="392"/>
      <c r="I767" s="393" t="s">
        <v>348</v>
      </c>
      <c r="J767" s="391"/>
      <c r="K767" s="394" t="s">
        <v>311</v>
      </c>
    </row>
    <row r="768" spans="1:11">
      <c r="A768" s="346"/>
      <c r="B768" s="390"/>
      <c r="C768" s="390"/>
      <c r="D768" s="390"/>
      <c r="E768" s="391"/>
      <c r="F768" s="391"/>
      <c r="G768" s="356" t="s">
        <v>347</v>
      </c>
      <c r="H768" s="356" t="s">
        <v>346</v>
      </c>
      <c r="I768" s="357" t="s">
        <v>347</v>
      </c>
      <c r="J768" s="357" t="s">
        <v>346</v>
      </c>
      <c r="K768" s="394"/>
    </row>
    <row r="769" spans="1:11" ht="21">
      <c r="A769" s="343"/>
      <c r="B769" s="341" t="s">
        <v>279</v>
      </c>
      <c r="C769" s="341" t="s">
        <v>310</v>
      </c>
      <c r="D769" s="341" t="s">
        <v>391</v>
      </c>
      <c r="E769" s="344" t="s">
        <v>390</v>
      </c>
      <c r="F769" s="344">
        <v>1</v>
      </c>
      <c r="G769" s="327">
        <v>1</v>
      </c>
      <c r="H769" s="327">
        <v>0</v>
      </c>
      <c r="I769" s="344">
        <v>127.609188</v>
      </c>
      <c r="J769" s="344">
        <v>78.323499999999996</v>
      </c>
      <c r="K769" s="345">
        <v>127.6092</v>
      </c>
    </row>
    <row r="770" spans="1:11">
      <c r="A770" s="343"/>
      <c r="B770" s="395"/>
      <c r="C770" s="395"/>
      <c r="D770" s="395"/>
      <c r="E770" s="396"/>
      <c r="F770" s="396"/>
      <c r="G770" s="395"/>
      <c r="H770" s="395" t="s">
        <v>307</v>
      </c>
      <c r="I770" s="396"/>
      <c r="J770" s="396"/>
      <c r="K770" s="358">
        <v>127.6092</v>
      </c>
    </row>
    <row r="771" spans="1:11">
      <c r="A771" s="343"/>
      <c r="F771" s="344"/>
      <c r="I771" s="344"/>
      <c r="J771" s="344"/>
      <c r="K771" s="345"/>
    </row>
    <row r="772" spans="1:11">
      <c r="A772" s="343"/>
      <c r="B772" s="395"/>
      <c r="C772" s="395"/>
      <c r="D772" s="395"/>
      <c r="E772" s="396"/>
      <c r="F772" s="396"/>
      <c r="G772" s="395"/>
      <c r="H772" s="395" t="s">
        <v>326</v>
      </c>
      <c r="I772" s="396"/>
      <c r="J772" s="396"/>
      <c r="K772" s="358">
        <v>145.62610000000001</v>
      </c>
    </row>
    <row r="773" spans="1:11">
      <c r="A773" s="343"/>
      <c r="B773" s="395"/>
      <c r="C773" s="395"/>
      <c r="D773" s="395"/>
      <c r="E773" s="396"/>
      <c r="F773" s="396"/>
      <c r="G773" s="395"/>
      <c r="H773" s="395" t="s">
        <v>325</v>
      </c>
      <c r="I773" s="396"/>
      <c r="J773" s="396"/>
      <c r="K773" s="358">
        <v>1.6330000000000001E-2</v>
      </c>
    </row>
    <row r="774" spans="1:11">
      <c r="A774" s="343"/>
      <c r="B774" s="395"/>
      <c r="C774" s="395"/>
      <c r="D774" s="395"/>
      <c r="E774" s="396"/>
      <c r="F774" s="396"/>
      <c r="G774" s="395"/>
      <c r="H774" s="395" t="s">
        <v>324</v>
      </c>
      <c r="I774" s="396"/>
      <c r="J774" s="396"/>
      <c r="K774" s="358">
        <v>0.62829999999999997</v>
      </c>
    </row>
    <row r="775" spans="1:11">
      <c r="A775" s="343"/>
      <c r="B775" s="395"/>
      <c r="C775" s="395"/>
      <c r="D775" s="395"/>
      <c r="E775" s="396"/>
      <c r="F775" s="396"/>
      <c r="G775" s="395"/>
      <c r="H775" s="395" t="s">
        <v>323</v>
      </c>
      <c r="I775" s="396"/>
      <c r="J775" s="396"/>
      <c r="K775" s="358">
        <v>3.7848000000000002</v>
      </c>
    </row>
    <row r="776" spans="1:11">
      <c r="A776" s="343"/>
      <c r="B776" s="395"/>
      <c r="C776" s="395"/>
      <c r="D776" s="395"/>
      <c r="E776" s="396"/>
      <c r="F776" s="396"/>
      <c r="G776" s="395"/>
      <c r="H776" s="395" t="s">
        <v>322</v>
      </c>
      <c r="I776" s="396"/>
      <c r="J776" s="396"/>
      <c r="K776" s="358">
        <v>38.476599999999998</v>
      </c>
    </row>
    <row r="777" spans="1:11">
      <c r="A777" s="346"/>
      <c r="B777" s="347" t="s">
        <v>334</v>
      </c>
      <c r="C777" s="347" t="s">
        <v>285</v>
      </c>
      <c r="D777" s="347" t="s">
        <v>284</v>
      </c>
      <c r="E777" s="348" t="s">
        <v>333</v>
      </c>
      <c r="F777" s="348" t="s">
        <v>281</v>
      </c>
      <c r="G777" s="397" t="s">
        <v>332</v>
      </c>
      <c r="H777" s="392"/>
      <c r="I777" s="391"/>
      <c r="J777" s="391"/>
      <c r="K777" s="394" t="s">
        <v>311</v>
      </c>
    </row>
    <row r="778" spans="1:11">
      <c r="A778" s="343"/>
      <c r="B778" s="341" t="s">
        <v>279</v>
      </c>
      <c r="C778" s="341" t="s">
        <v>310</v>
      </c>
      <c r="D778" s="341" t="s">
        <v>389</v>
      </c>
      <c r="E778" s="344" t="s">
        <v>388</v>
      </c>
      <c r="F778" s="344">
        <v>1</v>
      </c>
      <c r="G778" s="327" t="s">
        <v>327</v>
      </c>
      <c r="I778" s="344"/>
      <c r="J778" s="359">
        <v>18.016908000000001</v>
      </c>
      <c r="K778" s="345">
        <v>18.0169</v>
      </c>
    </row>
    <row r="779" spans="1:11">
      <c r="A779" s="343"/>
      <c r="B779" s="395"/>
      <c r="C779" s="395"/>
      <c r="D779" s="395"/>
      <c r="E779" s="396"/>
      <c r="F779" s="396"/>
      <c r="G779" s="395"/>
      <c r="H779" s="395" t="s">
        <v>307</v>
      </c>
      <c r="I779" s="396"/>
      <c r="J779" s="396"/>
      <c r="K779" s="358">
        <v>18.0169</v>
      </c>
    </row>
    <row r="780" spans="1:11">
      <c r="A780" s="343"/>
      <c r="F780" s="344"/>
      <c r="I780" s="344"/>
      <c r="J780" s="344"/>
      <c r="K780" s="345"/>
    </row>
    <row r="781" spans="1:11">
      <c r="A781" s="343"/>
      <c r="B781" s="395"/>
      <c r="C781" s="395"/>
      <c r="D781" s="395"/>
      <c r="E781" s="396"/>
      <c r="F781" s="396"/>
      <c r="G781" s="395"/>
      <c r="H781" s="395" t="s">
        <v>326</v>
      </c>
      <c r="I781" s="396"/>
      <c r="J781" s="396"/>
      <c r="K781" s="358">
        <v>145.62610000000001</v>
      </c>
    </row>
    <row r="782" spans="1:11">
      <c r="A782" s="343"/>
      <c r="B782" s="395"/>
      <c r="C782" s="395"/>
      <c r="D782" s="395"/>
      <c r="E782" s="396"/>
      <c r="F782" s="396"/>
      <c r="G782" s="395"/>
      <c r="H782" s="395" t="s">
        <v>325</v>
      </c>
      <c r="I782" s="396"/>
      <c r="J782" s="396"/>
      <c r="K782" s="358">
        <v>1.6330000000000001E-2</v>
      </c>
    </row>
    <row r="783" spans="1:11">
      <c r="A783" s="343"/>
      <c r="B783" s="395"/>
      <c r="C783" s="395"/>
      <c r="D783" s="395"/>
      <c r="E783" s="396"/>
      <c r="F783" s="396"/>
      <c r="G783" s="395"/>
      <c r="H783" s="395" t="s">
        <v>324</v>
      </c>
      <c r="I783" s="396"/>
      <c r="J783" s="396"/>
      <c r="K783" s="358">
        <v>0.62829999999999997</v>
      </c>
    </row>
    <row r="784" spans="1:11">
      <c r="A784" s="343"/>
      <c r="B784" s="395"/>
      <c r="C784" s="395"/>
      <c r="D784" s="395"/>
      <c r="E784" s="396"/>
      <c r="F784" s="396"/>
      <c r="G784" s="395"/>
      <c r="H784" s="395" t="s">
        <v>323</v>
      </c>
      <c r="I784" s="396"/>
      <c r="J784" s="396"/>
      <c r="K784" s="358">
        <v>3.7848000000000002</v>
      </c>
    </row>
    <row r="785" spans="1:11">
      <c r="A785" s="343"/>
      <c r="B785" s="395"/>
      <c r="C785" s="395"/>
      <c r="D785" s="395"/>
      <c r="E785" s="396"/>
      <c r="F785" s="396"/>
      <c r="G785" s="395"/>
      <c r="H785" s="395" t="s">
        <v>322</v>
      </c>
      <c r="I785" s="396"/>
      <c r="J785" s="396"/>
      <c r="K785" s="358">
        <v>38.476599999999998</v>
      </c>
    </row>
    <row r="786" spans="1:11">
      <c r="A786" s="343"/>
      <c r="F786" s="344"/>
      <c r="I786" s="344"/>
      <c r="J786" s="344"/>
      <c r="K786" s="345"/>
    </row>
    <row r="787" spans="1:11">
      <c r="A787" s="343"/>
      <c r="F787" s="344"/>
      <c r="I787" s="344"/>
      <c r="J787" s="344"/>
      <c r="K787" s="345"/>
    </row>
    <row r="788" spans="1:11" ht="21">
      <c r="A788" s="351" t="s">
        <v>387</v>
      </c>
      <c r="B788" s="352" t="s">
        <v>290</v>
      </c>
      <c r="C788" s="352" t="s">
        <v>310</v>
      </c>
      <c r="D788" s="352">
        <v>3117750</v>
      </c>
      <c r="E788" s="353" t="s">
        <v>386</v>
      </c>
      <c r="F788" s="353" t="s">
        <v>335</v>
      </c>
      <c r="G788" s="354"/>
      <c r="H788" s="354" t="s">
        <v>17</v>
      </c>
      <c r="I788" s="353"/>
      <c r="J788" s="353"/>
      <c r="K788" s="355">
        <v>15.1</v>
      </c>
    </row>
    <row r="789" spans="1:11">
      <c r="A789" s="346"/>
      <c r="B789" s="347" t="s">
        <v>334</v>
      </c>
      <c r="C789" s="347" t="s">
        <v>285</v>
      </c>
      <c r="D789" s="347" t="s">
        <v>284</v>
      </c>
      <c r="E789" s="348" t="s">
        <v>333</v>
      </c>
      <c r="F789" s="348" t="s">
        <v>281</v>
      </c>
      <c r="G789" s="397" t="s">
        <v>332</v>
      </c>
      <c r="H789" s="392"/>
      <c r="I789" s="391"/>
      <c r="J789" s="391"/>
      <c r="K789" s="394" t="s">
        <v>311</v>
      </c>
    </row>
    <row r="790" spans="1:11">
      <c r="A790" s="343"/>
      <c r="B790" s="341" t="s">
        <v>279</v>
      </c>
      <c r="C790" s="341" t="s">
        <v>310</v>
      </c>
      <c r="D790" s="341" t="s">
        <v>385</v>
      </c>
      <c r="E790" s="344" t="s">
        <v>384</v>
      </c>
      <c r="F790" s="344">
        <v>0.3</v>
      </c>
      <c r="G790" s="327" t="s">
        <v>327</v>
      </c>
      <c r="I790" s="344"/>
      <c r="J790" s="359">
        <v>25.520208</v>
      </c>
      <c r="K790" s="345">
        <v>7.6561000000000003</v>
      </c>
    </row>
    <row r="791" spans="1:11">
      <c r="A791" s="343"/>
      <c r="B791" s="395"/>
      <c r="C791" s="395"/>
      <c r="D791" s="395"/>
      <c r="E791" s="396"/>
      <c r="F791" s="396"/>
      <c r="G791" s="395"/>
      <c r="H791" s="395" t="s">
        <v>307</v>
      </c>
      <c r="I791" s="396"/>
      <c r="J791" s="396"/>
      <c r="K791" s="358">
        <v>7.6561000000000003</v>
      </c>
    </row>
    <row r="792" spans="1:11">
      <c r="A792" s="343"/>
      <c r="F792" s="344"/>
      <c r="I792" s="344"/>
      <c r="J792" s="344"/>
      <c r="K792" s="345"/>
    </row>
    <row r="793" spans="1:11">
      <c r="A793" s="343"/>
      <c r="B793" s="395"/>
      <c r="C793" s="395"/>
      <c r="D793" s="395"/>
      <c r="E793" s="396"/>
      <c r="F793" s="396"/>
      <c r="G793" s="395"/>
      <c r="H793" s="395" t="s">
        <v>326</v>
      </c>
      <c r="I793" s="396"/>
      <c r="J793" s="396"/>
      <c r="K793" s="358">
        <v>7.6561000000000003</v>
      </c>
    </row>
    <row r="794" spans="1:11">
      <c r="A794" s="343"/>
      <c r="B794" s="395"/>
      <c r="C794" s="395"/>
      <c r="D794" s="395"/>
      <c r="E794" s="396"/>
      <c r="F794" s="396"/>
      <c r="G794" s="395"/>
      <c r="H794" s="395" t="s">
        <v>325</v>
      </c>
      <c r="I794" s="396"/>
      <c r="J794" s="396"/>
      <c r="K794" s="358">
        <v>0</v>
      </c>
    </row>
    <row r="795" spans="1:11">
      <c r="A795" s="343"/>
      <c r="B795" s="395"/>
      <c r="C795" s="395"/>
      <c r="D795" s="395"/>
      <c r="E795" s="396"/>
      <c r="F795" s="396"/>
      <c r="G795" s="395"/>
      <c r="H795" s="395" t="s">
        <v>324</v>
      </c>
      <c r="I795" s="396"/>
      <c r="J795" s="396"/>
      <c r="K795" s="358">
        <v>0</v>
      </c>
    </row>
    <row r="796" spans="1:11">
      <c r="A796" s="343"/>
      <c r="B796" s="395"/>
      <c r="C796" s="395"/>
      <c r="D796" s="395"/>
      <c r="E796" s="396"/>
      <c r="F796" s="396"/>
      <c r="G796" s="395"/>
      <c r="H796" s="395" t="s">
        <v>323</v>
      </c>
      <c r="I796" s="396"/>
      <c r="J796" s="396"/>
      <c r="K796" s="358">
        <v>1</v>
      </c>
    </row>
    <row r="797" spans="1:11">
      <c r="A797" s="343"/>
      <c r="B797" s="395"/>
      <c r="C797" s="395"/>
      <c r="D797" s="395"/>
      <c r="E797" s="396"/>
      <c r="F797" s="396"/>
      <c r="G797" s="395"/>
      <c r="H797" s="395" t="s">
        <v>322</v>
      </c>
      <c r="I797" s="396"/>
      <c r="J797" s="396"/>
      <c r="K797" s="358">
        <v>7.6561000000000003</v>
      </c>
    </row>
    <row r="798" spans="1:11">
      <c r="A798" s="346"/>
      <c r="B798" s="347" t="s">
        <v>321</v>
      </c>
      <c r="C798" s="347" t="s">
        <v>285</v>
      </c>
      <c r="D798" s="347" t="s">
        <v>284</v>
      </c>
      <c r="E798" s="348" t="s">
        <v>320</v>
      </c>
      <c r="F798" s="348" t="s">
        <v>281</v>
      </c>
      <c r="G798" s="349" t="s">
        <v>282</v>
      </c>
      <c r="H798" s="397" t="s">
        <v>312</v>
      </c>
      <c r="I798" s="391"/>
      <c r="J798" s="391"/>
      <c r="K798" s="394" t="s">
        <v>311</v>
      </c>
    </row>
    <row r="799" spans="1:11">
      <c r="A799" s="343"/>
      <c r="B799" s="341" t="s">
        <v>279</v>
      </c>
      <c r="C799" s="341" t="s">
        <v>310</v>
      </c>
      <c r="D799" s="341" t="s">
        <v>383</v>
      </c>
      <c r="E799" s="344" t="s">
        <v>382</v>
      </c>
      <c r="F799" s="344">
        <v>0.61434</v>
      </c>
      <c r="G799" s="327" t="s">
        <v>315</v>
      </c>
      <c r="I799" s="344"/>
      <c r="J799" s="359">
        <v>9.1795200000000001</v>
      </c>
      <c r="K799" s="345">
        <v>5.6393000000000004</v>
      </c>
    </row>
    <row r="800" spans="1:11">
      <c r="A800" s="343"/>
      <c r="B800" s="341" t="s">
        <v>279</v>
      </c>
      <c r="C800" s="341" t="s">
        <v>310</v>
      </c>
      <c r="D800" s="341" t="s">
        <v>381</v>
      </c>
      <c r="E800" s="344" t="s">
        <v>380</v>
      </c>
      <c r="F800" s="344">
        <v>0.12386999999999999</v>
      </c>
      <c r="G800" s="327" t="s">
        <v>315</v>
      </c>
      <c r="I800" s="344"/>
      <c r="J800" s="359">
        <v>8.6381399999999999</v>
      </c>
      <c r="K800" s="345">
        <v>1.07</v>
      </c>
    </row>
    <row r="801" spans="1:11">
      <c r="A801" s="343"/>
      <c r="B801" s="341" t="s">
        <v>279</v>
      </c>
      <c r="C801" s="341" t="s">
        <v>310</v>
      </c>
      <c r="D801" s="341" t="s">
        <v>379</v>
      </c>
      <c r="E801" s="344" t="s">
        <v>378</v>
      </c>
      <c r="F801" s="344">
        <v>1.333E-2</v>
      </c>
      <c r="G801" s="327" t="s">
        <v>361</v>
      </c>
      <c r="I801" s="344"/>
      <c r="J801" s="359">
        <v>14.552496</v>
      </c>
      <c r="K801" s="345">
        <v>0.19400000000000001</v>
      </c>
    </row>
    <row r="802" spans="1:11">
      <c r="A802" s="343"/>
      <c r="B802" s="395"/>
      <c r="C802" s="395"/>
      <c r="D802" s="395"/>
      <c r="E802" s="396"/>
      <c r="F802" s="396"/>
      <c r="G802" s="395"/>
      <c r="H802" s="395" t="s">
        <v>307</v>
      </c>
      <c r="I802" s="396"/>
      <c r="J802" s="396"/>
      <c r="K802" s="358">
        <v>6.9032999999999998</v>
      </c>
    </row>
    <row r="803" spans="1:11">
      <c r="A803" s="346"/>
      <c r="B803" s="347" t="s">
        <v>377</v>
      </c>
      <c r="C803" s="347" t="s">
        <v>285</v>
      </c>
      <c r="D803" s="347" t="s">
        <v>284</v>
      </c>
      <c r="E803" s="348" t="s">
        <v>376</v>
      </c>
      <c r="F803" s="348" t="s">
        <v>281</v>
      </c>
      <c r="G803" s="349" t="s">
        <v>282</v>
      </c>
      <c r="H803" s="397" t="s">
        <v>312</v>
      </c>
      <c r="I803" s="391"/>
      <c r="J803" s="391"/>
      <c r="K803" s="394" t="s">
        <v>311</v>
      </c>
    </row>
    <row r="804" spans="1:11">
      <c r="A804" s="343"/>
      <c r="B804" s="341" t="s">
        <v>274</v>
      </c>
      <c r="C804" s="341" t="s">
        <v>310</v>
      </c>
      <c r="D804" s="341">
        <v>1400973</v>
      </c>
      <c r="E804" s="344" t="s">
        <v>375</v>
      </c>
      <c r="F804" s="344">
        <v>4.7079999999999997E-2</v>
      </c>
      <c r="G804" s="327" t="s">
        <v>99</v>
      </c>
      <c r="I804" s="344"/>
      <c r="J804" s="359">
        <v>1.33</v>
      </c>
      <c r="K804" s="345">
        <v>6.2600000000000003E-2</v>
      </c>
    </row>
    <row r="805" spans="1:11">
      <c r="A805" s="343"/>
      <c r="B805" s="341" t="s">
        <v>274</v>
      </c>
      <c r="C805" s="341" t="s">
        <v>310</v>
      </c>
      <c r="D805" s="341">
        <v>1400974</v>
      </c>
      <c r="E805" s="344" t="s">
        <v>374</v>
      </c>
      <c r="F805" s="344">
        <v>1.6119999999999999E-2</v>
      </c>
      <c r="G805" s="327" t="s">
        <v>99</v>
      </c>
      <c r="I805" s="344"/>
      <c r="J805" s="359">
        <v>1.57</v>
      </c>
      <c r="K805" s="345">
        <v>2.53E-2</v>
      </c>
    </row>
    <row r="806" spans="1:11">
      <c r="A806" s="343"/>
      <c r="B806" s="341" t="s">
        <v>274</v>
      </c>
      <c r="C806" s="341" t="s">
        <v>310</v>
      </c>
      <c r="D806" s="341">
        <v>1416139</v>
      </c>
      <c r="E806" s="344" t="s">
        <v>373</v>
      </c>
      <c r="F806" s="344">
        <v>1.193E-2</v>
      </c>
      <c r="G806" s="327" t="s">
        <v>99</v>
      </c>
      <c r="I806" s="344"/>
      <c r="J806" s="359">
        <v>1.76</v>
      </c>
      <c r="K806" s="345">
        <v>2.1000000000000001E-2</v>
      </c>
    </row>
    <row r="807" spans="1:11">
      <c r="A807" s="343"/>
      <c r="B807" s="341" t="s">
        <v>274</v>
      </c>
      <c r="C807" s="341" t="s">
        <v>310</v>
      </c>
      <c r="D807" s="341">
        <v>2408057</v>
      </c>
      <c r="E807" s="344" t="s">
        <v>352</v>
      </c>
      <c r="F807" s="344">
        <v>5.1200000000000004E-3</v>
      </c>
      <c r="G807" s="327" t="s">
        <v>315</v>
      </c>
      <c r="I807" s="344"/>
      <c r="J807" s="359">
        <v>80.31</v>
      </c>
      <c r="K807" s="345">
        <v>0.41120000000000001</v>
      </c>
    </row>
    <row r="808" spans="1:11">
      <c r="A808" s="343"/>
      <c r="B808" s="395"/>
      <c r="C808" s="395"/>
      <c r="D808" s="395"/>
      <c r="E808" s="396"/>
      <c r="F808" s="396"/>
      <c r="G808" s="395"/>
      <c r="H808" s="395" t="s">
        <v>307</v>
      </c>
      <c r="I808" s="396"/>
      <c r="J808" s="396"/>
      <c r="K808" s="358">
        <v>0.52010000000000001</v>
      </c>
    </row>
    <row r="809" spans="1:11">
      <c r="A809" s="346"/>
      <c r="B809" s="347" t="s">
        <v>314</v>
      </c>
      <c r="C809" s="347" t="s">
        <v>285</v>
      </c>
      <c r="D809" s="347" t="s">
        <v>284</v>
      </c>
      <c r="E809" s="348" t="s">
        <v>313</v>
      </c>
      <c r="F809" s="348" t="s">
        <v>281</v>
      </c>
      <c r="G809" s="349" t="s">
        <v>282</v>
      </c>
      <c r="H809" s="397" t="s">
        <v>312</v>
      </c>
      <c r="I809" s="391"/>
      <c r="J809" s="391"/>
      <c r="K809" s="394" t="s">
        <v>311</v>
      </c>
    </row>
    <row r="810" spans="1:11" ht="21">
      <c r="A810" s="343"/>
      <c r="B810" s="341" t="s">
        <v>274</v>
      </c>
      <c r="C810" s="341" t="s">
        <v>310</v>
      </c>
      <c r="D810" s="341">
        <v>5914333</v>
      </c>
      <c r="E810" s="344" t="s">
        <v>372</v>
      </c>
      <c r="F810" s="344">
        <v>6.0999999999999997E-4</v>
      </c>
      <c r="G810" s="327" t="s">
        <v>308</v>
      </c>
      <c r="I810" s="344"/>
      <c r="J810" s="359">
        <v>28.11</v>
      </c>
      <c r="K810" s="345">
        <v>1.7100000000000001E-2</v>
      </c>
    </row>
    <row r="811" spans="1:11" ht="21">
      <c r="A811" s="343"/>
      <c r="B811" s="341" t="s">
        <v>274</v>
      </c>
      <c r="C811" s="341" t="s">
        <v>310</v>
      </c>
      <c r="D811" s="341">
        <v>5914333</v>
      </c>
      <c r="E811" s="344" t="s">
        <v>372</v>
      </c>
      <c r="F811" s="344">
        <v>1.2E-4</v>
      </c>
      <c r="G811" s="327" t="s">
        <v>308</v>
      </c>
      <c r="I811" s="344"/>
      <c r="J811" s="359">
        <v>28.11</v>
      </c>
      <c r="K811" s="345">
        <v>3.3999999999999998E-3</v>
      </c>
    </row>
    <row r="812" spans="1:11">
      <c r="A812" s="343"/>
      <c r="B812" s="395"/>
      <c r="C812" s="395"/>
      <c r="D812" s="395"/>
      <c r="E812" s="396"/>
      <c r="F812" s="396"/>
      <c r="G812" s="395"/>
      <c r="H812" s="395" t="s">
        <v>307</v>
      </c>
      <c r="I812" s="396"/>
      <c r="J812" s="396"/>
      <c r="K812" s="358">
        <v>2.0500000000000001E-2</v>
      </c>
    </row>
    <row r="813" spans="1:11">
      <c r="A813" s="343"/>
      <c r="F813" s="344"/>
      <c r="I813" s="344"/>
      <c r="J813" s="344"/>
      <c r="K813" s="345"/>
    </row>
    <row r="814" spans="1:11">
      <c r="A814" s="343"/>
      <c r="F814" s="344"/>
      <c r="I814" s="344"/>
      <c r="J814" s="344"/>
      <c r="K814" s="345"/>
    </row>
    <row r="815" spans="1:11" ht="21">
      <c r="A815" s="351" t="s">
        <v>371</v>
      </c>
      <c r="B815" s="352" t="s">
        <v>290</v>
      </c>
      <c r="C815" s="352" t="s">
        <v>310</v>
      </c>
      <c r="D815" s="352">
        <v>3103302</v>
      </c>
      <c r="E815" s="353" t="s">
        <v>370</v>
      </c>
      <c r="F815" s="353" t="s">
        <v>335</v>
      </c>
      <c r="G815" s="354"/>
      <c r="H815" s="354" t="s">
        <v>17</v>
      </c>
      <c r="I815" s="353"/>
      <c r="J815" s="353"/>
      <c r="K815" s="355">
        <v>66.28</v>
      </c>
    </row>
    <row r="816" spans="1:11">
      <c r="A816" s="346"/>
      <c r="B816" s="390" t="s">
        <v>351</v>
      </c>
      <c r="C816" s="390" t="s">
        <v>285</v>
      </c>
      <c r="D816" s="390" t="s">
        <v>284</v>
      </c>
      <c r="E816" s="391" t="s">
        <v>350</v>
      </c>
      <c r="F816" s="391" t="s">
        <v>281</v>
      </c>
      <c r="G816" s="390" t="s">
        <v>349</v>
      </c>
      <c r="H816" s="392"/>
      <c r="I816" s="393" t="s">
        <v>348</v>
      </c>
      <c r="J816" s="391"/>
      <c r="K816" s="394" t="s">
        <v>311</v>
      </c>
    </row>
    <row r="817" spans="1:11">
      <c r="A817" s="346"/>
      <c r="B817" s="390"/>
      <c r="C817" s="390"/>
      <c r="D817" s="390"/>
      <c r="E817" s="391"/>
      <c r="F817" s="391"/>
      <c r="G817" s="356" t="s">
        <v>347</v>
      </c>
      <c r="H817" s="356" t="s">
        <v>346</v>
      </c>
      <c r="I817" s="357" t="s">
        <v>347</v>
      </c>
      <c r="J817" s="357" t="s">
        <v>346</v>
      </c>
      <c r="K817" s="394"/>
    </row>
    <row r="818" spans="1:11">
      <c r="A818" s="343"/>
      <c r="B818" s="341" t="s">
        <v>279</v>
      </c>
      <c r="C818" s="341" t="s">
        <v>310</v>
      </c>
      <c r="D818" s="341" t="s">
        <v>369</v>
      </c>
      <c r="E818" s="344" t="s">
        <v>368</v>
      </c>
      <c r="F818" s="344">
        <v>9.3719999999999998E-2</v>
      </c>
      <c r="G818" s="327">
        <v>1</v>
      </c>
      <c r="H818" s="327">
        <v>0</v>
      </c>
      <c r="I818" s="344">
        <v>15.025080000000001</v>
      </c>
      <c r="J818" s="344">
        <v>4.9545000000000003</v>
      </c>
      <c r="K818" s="345">
        <v>1.4081999999999999</v>
      </c>
    </row>
    <row r="819" spans="1:11">
      <c r="A819" s="343"/>
      <c r="B819" s="341" t="s">
        <v>279</v>
      </c>
      <c r="C819" s="341" t="s">
        <v>310</v>
      </c>
      <c r="D819" s="341" t="s">
        <v>367</v>
      </c>
      <c r="E819" s="344" t="s">
        <v>366</v>
      </c>
      <c r="F819" s="344">
        <v>9.3719999999999998E-2</v>
      </c>
      <c r="G819" s="327">
        <v>1</v>
      </c>
      <c r="H819" s="327">
        <v>0</v>
      </c>
      <c r="I819" s="344">
        <v>22.85388</v>
      </c>
      <c r="J819" s="344">
        <v>26.851600000000001</v>
      </c>
      <c r="K819" s="345">
        <v>2.1419000000000001</v>
      </c>
    </row>
    <row r="820" spans="1:11">
      <c r="A820" s="343"/>
      <c r="B820" s="395"/>
      <c r="C820" s="395"/>
      <c r="D820" s="395"/>
      <c r="E820" s="396"/>
      <c r="F820" s="396"/>
      <c r="G820" s="395"/>
      <c r="H820" s="395" t="s">
        <v>307</v>
      </c>
      <c r="I820" s="396"/>
      <c r="J820" s="396"/>
      <c r="K820" s="358">
        <v>3.5501</v>
      </c>
    </row>
    <row r="821" spans="1:11">
      <c r="A821" s="343"/>
      <c r="F821" s="344"/>
      <c r="I821" s="344"/>
      <c r="J821" s="344"/>
      <c r="K821" s="345"/>
    </row>
    <row r="822" spans="1:11">
      <c r="A822" s="343"/>
      <c r="B822" s="395"/>
      <c r="C822" s="395"/>
      <c r="D822" s="395"/>
      <c r="E822" s="396"/>
      <c r="F822" s="396"/>
      <c r="G822" s="395"/>
      <c r="H822" s="395" t="s">
        <v>326</v>
      </c>
      <c r="I822" s="396"/>
      <c r="J822" s="396"/>
      <c r="K822" s="358">
        <v>39.8795</v>
      </c>
    </row>
    <row r="823" spans="1:11">
      <c r="A823" s="343"/>
      <c r="B823" s="395"/>
      <c r="C823" s="395"/>
      <c r="D823" s="395"/>
      <c r="E823" s="396"/>
      <c r="F823" s="396"/>
      <c r="G823" s="395"/>
      <c r="H823" s="395" t="s">
        <v>325</v>
      </c>
      <c r="I823" s="396"/>
      <c r="J823" s="396"/>
      <c r="K823" s="358">
        <v>0</v>
      </c>
    </row>
    <row r="824" spans="1:11">
      <c r="A824" s="343"/>
      <c r="B824" s="395"/>
      <c r="C824" s="395"/>
      <c r="D824" s="395"/>
      <c r="E824" s="396"/>
      <c r="F824" s="396"/>
      <c r="G824" s="395"/>
      <c r="H824" s="395" t="s">
        <v>324</v>
      </c>
      <c r="I824" s="396"/>
      <c r="J824" s="396"/>
      <c r="K824" s="358">
        <v>0</v>
      </c>
    </row>
    <row r="825" spans="1:11">
      <c r="A825" s="343"/>
      <c r="B825" s="395"/>
      <c r="C825" s="395"/>
      <c r="D825" s="395"/>
      <c r="E825" s="396"/>
      <c r="F825" s="396"/>
      <c r="G825" s="395"/>
      <c r="H825" s="395" t="s">
        <v>323</v>
      </c>
      <c r="I825" s="396"/>
      <c r="J825" s="396"/>
      <c r="K825" s="358">
        <v>1</v>
      </c>
    </row>
    <row r="826" spans="1:11">
      <c r="A826" s="343"/>
      <c r="B826" s="395"/>
      <c r="C826" s="395"/>
      <c r="D826" s="395"/>
      <c r="E826" s="396"/>
      <c r="F826" s="396"/>
      <c r="G826" s="395"/>
      <c r="H826" s="395" t="s">
        <v>322</v>
      </c>
      <c r="I826" s="396"/>
      <c r="J826" s="396"/>
      <c r="K826" s="358">
        <v>39.8795</v>
      </c>
    </row>
    <row r="827" spans="1:11">
      <c r="A827" s="346"/>
      <c r="B827" s="347" t="s">
        <v>334</v>
      </c>
      <c r="C827" s="347" t="s">
        <v>285</v>
      </c>
      <c r="D827" s="347" t="s">
        <v>284</v>
      </c>
      <c r="E827" s="348" t="s">
        <v>333</v>
      </c>
      <c r="F827" s="348" t="s">
        <v>281</v>
      </c>
      <c r="G827" s="397" t="s">
        <v>332</v>
      </c>
      <c r="H827" s="392"/>
      <c r="I827" s="391"/>
      <c r="J827" s="391"/>
      <c r="K827" s="394" t="s">
        <v>311</v>
      </c>
    </row>
    <row r="828" spans="1:11">
      <c r="A828" s="343"/>
      <c r="B828" s="341" t="s">
        <v>279</v>
      </c>
      <c r="C828" s="341" t="s">
        <v>310</v>
      </c>
      <c r="D828" s="341" t="s">
        <v>331</v>
      </c>
      <c r="E828" s="344" t="s">
        <v>330</v>
      </c>
      <c r="F828" s="344">
        <v>0.9</v>
      </c>
      <c r="G828" s="327" t="s">
        <v>327</v>
      </c>
      <c r="I828" s="344"/>
      <c r="J828" s="359">
        <v>18.283944000000002</v>
      </c>
      <c r="K828" s="345">
        <v>16.455500000000001</v>
      </c>
    </row>
    <row r="829" spans="1:11">
      <c r="A829" s="343"/>
      <c r="B829" s="341" t="s">
        <v>279</v>
      </c>
      <c r="C829" s="341" t="s">
        <v>310</v>
      </c>
      <c r="D829" s="341" t="s">
        <v>365</v>
      </c>
      <c r="E829" s="344" t="s">
        <v>364</v>
      </c>
      <c r="F829" s="344">
        <v>0.9</v>
      </c>
      <c r="G829" s="327" t="s">
        <v>327</v>
      </c>
      <c r="I829" s="344"/>
      <c r="J829" s="359">
        <v>22.082087999999999</v>
      </c>
      <c r="K829" s="345">
        <v>19.873899999999999</v>
      </c>
    </row>
    <row r="830" spans="1:11">
      <c r="A830" s="343"/>
      <c r="B830" s="395"/>
      <c r="C830" s="395"/>
      <c r="D830" s="395"/>
      <c r="E830" s="396"/>
      <c r="F830" s="396"/>
      <c r="G830" s="395"/>
      <c r="H830" s="395" t="s">
        <v>307</v>
      </c>
      <c r="I830" s="396"/>
      <c r="J830" s="396"/>
      <c r="K830" s="358">
        <v>36.3294</v>
      </c>
    </row>
    <row r="831" spans="1:11">
      <c r="A831" s="343"/>
      <c r="F831" s="344"/>
      <c r="I831" s="344"/>
      <c r="J831" s="344"/>
      <c r="K831" s="345"/>
    </row>
    <row r="832" spans="1:11">
      <c r="A832" s="343"/>
      <c r="B832" s="395"/>
      <c r="C832" s="395"/>
      <c r="D832" s="395"/>
      <c r="E832" s="396"/>
      <c r="F832" s="396"/>
      <c r="G832" s="395"/>
      <c r="H832" s="395" t="s">
        <v>326</v>
      </c>
      <c r="I832" s="396"/>
      <c r="J832" s="396"/>
      <c r="K832" s="358">
        <v>39.8795</v>
      </c>
    </row>
    <row r="833" spans="1:11">
      <c r="A833" s="343"/>
      <c r="B833" s="395"/>
      <c r="C833" s="395"/>
      <c r="D833" s="395"/>
      <c r="E833" s="396"/>
      <c r="F833" s="396"/>
      <c r="G833" s="395"/>
      <c r="H833" s="395" t="s">
        <v>325</v>
      </c>
      <c r="I833" s="396"/>
      <c r="J833" s="396"/>
      <c r="K833" s="358">
        <v>0</v>
      </c>
    </row>
    <row r="834" spans="1:11">
      <c r="A834" s="343"/>
      <c r="B834" s="395"/>
      <c r="C834" s="395"/>
      <c r="D834" s="395"/>
      <c r="E834" s="396"/>
      <c r="F834" s="396"/>
      <c r="G834" s="395"/>
      <c r="H834" s="395" t="s">
        <v>324</v>
      </c>
      <c r="I834" s="396"/>
      <c r="J834" s="396"/>
      <c r="K834" s="358">
        <v>0</v>
      </c>
    </row>
    <row r="835" spans="1:11">
      <c r="A835" s="343"/>
      <c r="B835" s="395"/>
      <c r="C835" s="395"/>
      <c r="D835" s="395"/>
      <c r="E835" s="396"/>
      <c r="F835" s="396"/>
      <c r="G835" s="395"/>
      <c r="H835" s="395" t="s">
        <v>323</v>
      </c>
      <c r="I835" s="396"/>
      <c r="J835" s="396"/>
      <c r="K835" s="358">
        <v>1</v>
      </c>
    </row>
    <row r="836" spans="1:11">
      <c r="A836" s="343"/>
      <c r="B836" s="395"/>
      <c r="C836" s="395"/>
      <c r="D836" s="395"/>
      <c r="E836" s="396"/>
      <c r="F836" s="396"/>
      <c r="G836" s="395"/>
      <c r="H836" s="395" t="s">
        <v>322</v>
      </c>
      <c r="I836" s="396"/>
      <c r="J836" s="396"/>
      <c r="K836" s="358">
        <v>39.8795</v>
      </c>
    </row>
    <row r="837" spans="1:11">
      <c r="A837" s="346"/>
      <c r="B837" s="347" t="s">
        <v>321</v>
      </c>
      <c r="C837" s="347" t="s">
        <v>285</v>
      </c>
      <c r="D837" s="347" t="s">
        <v>284</v>
      </c>
      <c r="E837" s="348" t="s">
        <v>320</v>
      </c>
      <c r="F837" s="348" t="s">
        <v>281</v>
      </c>
      <c r="G837" s="349" t="s">
        <v>282</v>
      </c>
      <c r="H837" s="397" t="s">
        <v>312</v>
      </c>
      <c r="I837" s="391"/>
      <c r="J837" s="391"/>
      <c r="K837" s="394" t="s">
        <v>311</v>
      </c>
    </row>
    <row r="838" spans="1:11">
      <c r="A838" s="343"/>
      <c r="B838" s="341" t="s">
        <v>279</v>
      </c>
      <c r="C838" s="341" t="s">
        <v>310</v>
      </c>
      <c r="D838" s="341" t="s">
        <v>363</v>
      </c>
      <c r="E838" s="344" t="s">
        <v>362</v>
      </c>
      <c r="F838" s="344">
        <v>1.8519999999999998E-2</v>
      </c>
      <c r="G838" s="327" t="s">
        <v>361</v>
      </c>
      <c r="I838" s="344"/>
      <c r="J838" s="359">
        <v>10.63062</v>
      </c>
      <c r="K838" s="345">
        <v>0.19689999999999999</v>
      </c>
    </row>
    <row r="839" spans="1:11">
      <c r="A839" s="343"/>
      <c r="B839" s="341" t="s">
        <v>279</v>
      </c>
      <c r="C839" s="341" t="s">
        <v>310</v>
      </c>
      <c r="D839" s="341" t="s">
        <v>360</v>
      </c>
      <c r="E839" s="344" t="s">
        <v>359</v>
      </c>
      <c r="F839" s="344">
        <v>2.3650000000000001E-2</v>
      </c>
      <c r="G839" s="327" t="s">
        <v>315</v>
      </c>
      <c r="I839" s="344"/>
      <c r="J839" s="359">
        <v>12.577908000000001</v>
      </c>
      <c r="K839" s="345">
        <v>0.29749999999999999</v>
      </c>
    </row>
    <row r="840" spans="1:11">
      <c r="A840" s="343"/>
      <c r="B840" s="341" t="s">
        <v>279</v>
      </c>
      <c r="C840" s="341" t="s">
        <v>310</v>
      </c>
      <c r="D840" s="341" t="s">
        <v>358</v>
      </c>
      <c r="E840" s="344" t="s">
        <v>357</v>
      </c>
      <c r="F840" s="344">
        <v>1.21489</v>
      </c>
      <c r="G840" s="327" t="s">
        <v>99</v>
      </c>
      <c r="I840" s="344"/>
      <c r="J840" s="359">
        <v>4.8408360000000004</v>
      </c>
      <c r="K840" s="345">
        <v>5.8810000000000002</v>
      </c>
    </row>
    <row r="841" spans="1:11">
      <c r="A841" s="343"/>
      <c r="B841" s="341" t="s">
        <v>279</v>
      </c>
      <c r="C841" s="341" t="s">
        <v>310</v>
      </c>
      <c r="D841" s="341" t="s">
        <v>356</v>
      </c>
      <c r="E841" s="344" t="s">
        <v>355</v>
      </c>
      <c r="F841" s="344">
        <v>0.40429999999999999</v>
      </c>
      <c r="G841" s="327" t="s">
        <v>354</v>
      </c>
      <c r="I841" s="344"/>
      <c r="J841" s="359">
        <v>48.626171999999997</v>
      </c>
      <c r="K841" s="345">
        <v>19.659600000000001</v>
      </c>
    </row>
    <row r="842" spans="1:11">
      <c r="A842" s="343"/>
      <c r="B842" s="395"/>
      <c r="C842" s="395"/>
      <c r="D842" s="395"/>
      <c r="E842" s="396"/>
      <c r="F842" s="396"/>
      <c r="G842" s="395"/>
      <c r="H842" s="395" t="s">
        <v>307</v>
      </c>
      <c r="I842" s="396"/>
      <c r="J842" s="396"/>
      <c r="K842" s="358">
        <v>26.035</v>
      </c>
    </row>
    <row r="843" spans="1:11">
      <c r="A843" s="346"/>
      <c r="B843" s="347" t="s">
        <v>314</v>
      </c>
      <c r="C843" s="347" t="s">
        <v>285</v>
      </c>
      <c r="D843" s="347" t="s">
        <v>284</v>
      </c>
      <c r="E843" s="348" t="s">
        <v>313</v>
      </c>
      <c r="F843" s="348" t="s">
        <v>281</v>
      </c>
      <c r="G843" s="349" t="s">
        <v>282</v>
      </c>
      <c r="H843" s="397" t="s">
        <v>312</v>
      </c>
      <c r="I843" s="391"/>
      <c r="J843" s="391"/>
      <c r="K843" s="394" t="s">
        <v>311</v>
      </c>
    </row>
    <row r="844" spans="1:11" ht="21">
      <c r="A844" s="343"/>
      <c r="B844" s="341" t="s">
        <v>274</v>
      </c>
      <c r="C844" s="341" t="s">
        <v>310</v>
      </c>
      <c r="D844" s="341">
        <v>5914655</v>
      </c>
      <c r="E844" s="344" t="s">
        <v>309</v>
      </c>
      <c r="F844" s="344">
        <v>2.0000000000000002E-5</v>
      </c>
      <c r="G844" s="327" t="s">
        <v>308</v>
      </c>
      <c r="I844" s="344"/>
      <c r="J844" s="359">
        <v>27.71</v>
      </c>
      <c r="K844" s="345">
        <v>5.9999999999999995E-4</v>
      </c>
    </row>
    <row r="845" spans="1:11" ht="21">
      <c r="A845" s="343"/>
      <c r="B845" s="341" t="s">
        <v>274</v>
      </c>
      <c r="C845" s="341" t="s">
        <v>310</v>
      </c>
      <c r="D845" s="341">
        <v>5914655</v>
      </c>
      <c r="E845" s="344" t="s">
        <v>309</v>
      </c>
      <c r="F845" s="344">
        <v>2.0000000000000002E-5</v>
      </c>
      <c r="G845" s="327" t="s">
        <v>308</v>
      </c>
      <c r="I845" s="344"/>
      <c r="J845" s="359">
        <v>27.71</v>
      </c>
      <c r="K845" s="345">
        <v>5.9999999999999995E-4</v>
      </c>
    </row>
    <row r="846" spans="1:11" ht="21">
      <c r="A846" s="343"/>
      <c r="B846" s="341" t="s">
        <v>274</v>
      </c>
      <c r="C846" s="341" t="s">
        <v>310</v>
      </c>
      <c r="D846" s="341">
        <v>5914655</v>
      </c>
      <c r="E846" s="344" t="s">
        <v>309</v>
      </c>
      <c r="F846" s="344">
        <v>3.0400000000000002E-3</v>
      </c>
      <c r="G846" s="327" t="s">
        <v>308</v>
      </c>
      <c r="I846" s="344"/>
      <c r="J846" s="359">
        <v>27.71</v>
      </c>
      <c r="K846" s="345">
        <v>8.4199999999999997E-2</v>
      </c>
    </row>
    <row r="847" spans="1:11" ht="21">
      <c r="A847" s="343"/>
      <c r="B847" s="341" t="s">
        <v>274</v>
      </c>
      <c r="C847" s="341" t="s">
        <v>310</v>
      </c>
      <c r="D847" s="341">
        <v>5914655</v>
      </c>
      <c r="E847" s="344" t="s">
        <v>309</v>
      </c>
      <c r="F847" s="344">
        <v>1.0109999999999999E-2</v>
      </c>
      <c r="G847" s="327" t="s">
        <v>308</v>
      </c>
      <c r="I847" s="344"/>
      <c r="J847" s="359">
        <v>27.71</v>
      </c>
      <c r="K847" s="345">
        <v>0.28010000000000002</v>
      </c>
    </row>
    <row r="848" spans="1:11">
      <c r="A848" s="343"/>
      <c r="B848" s="395"/>
      <c r="C848" s="395"/>
      <c r="D848" s="395"/>
      <c r="E848" s="396"/>
      <c r="F848" s="396"/>
      <c r="G848" s="395"/>
      <c r="H848" s="395" t="s">
        <v>307</v>
      </c>
      <c r="I848" s="396"/>
      <c r="J848" s="396"/>
      <c r="K848" s="358">
        <v>0.36549999999999999</v>
      </c>
    </row>
    <row r="849" spans="1:11">
      <c r="A849" s="343"/>
      <c r="F849" s="344"/>
      <c r="I849" s="344"/>
      <c r="J849" s="344"/>
      <c r="K849" s="345"/>
    </row>
    <row r="850" spans="1:11">
      <c r="A850" s="343"/>
      <c r="F850" s="344"/>
      <c r="I850" s="344"/>
      <c r="J850" s="344"/>
      <c r="K850" s="345"/>
    </row>
    <row r="851" spans="1:11">
      <c r="A851" s="351" t="s">
        <v>353</v>
      </c>
      <c r="B851" s="352" t="s">
        <v>290</v>
      </c>
      <c r="C851" s="352" t="s">
        <v>310</v>
      </c>
      <c r="D851" s="352">
        <v>2408057</v>
      </c>
      <c r="E851" s="353" t="s">
        <v>352</v>
      </c>
      <c r="F851" s="353" t="s">
        <v>335</v>
      </c>
      <c r="G851" s="354"/>
      <c r="H851" s="354" t="s">
        <v>315</v>
      </c>
      <c r="I851" s="353"/>
      <c r="J851" s="353"/>
      <c r="K851" s="355">
        <v>80.31</v>
      </c>
    </row>
    <row r="852" spans="1:11">
      <c r="A852" s="346"/>
      <c r="B852" s="390" t="s">
        <v>351</v>
      </c>
      <c r="C852" s="390" t="s">
        <v>285</v>
      </c>
      <c r="D852" s="390" t="s">
        <v>284</v>
      </c>
      <c r="E852" s="391" t="s">
        <v>350</v>
      </c>
      <c r="F852" s="391" t="s">
        <v>281</v>
      </c>
      <c r="G852" s="390" t="s">
        <v>349</v>
      </c>
      <c r="H852" s="392"/>
      <c r="I852" s="393" t="s">
        <v>348</v>
      </c>
      <c r="J852" s="391"/>
      <c r="K852" s="394" t="s">
        <v>311</v>
      </c>
    </row>
    <row r="853" spans="1:11">
      <c r="A853" s="346"/>
      <c r="B853" s="390"/>
      <c r="C853" s="390"/>
      <c r="D853" s="390"/>
      <c r="E853" s="391"/>
      <c r="F853" s="391"/>
      <c r="G853" s="356" t="s">
        <v>347</v>
      </c>
      <c r="H853" s="356" t="s">
        <v>346</v>
      </c>
      <c r="I853" s="357" t="s">
        <v>347</v>
      </c>
      <c r="J853" s="357" t="s">
        <v>346</v>
      </c>
      <c r="K853" s="394"/>
    </row>
    <row r="854" spans="1:11">
      <c r="A854" s="343"/>
      <c r="B854" s="341" t="s">
        <v>279</v>
      </c>
      <c r="C854" s="341" t="s">
        <v>310</v>
      </c>
      <c r="D854" s="341" t="s">
        <v>345</v>
      </c>
      <c r="E854" s="344" t="s">
        <v>344</v>
      </c>
      <c r="F854" s="344">
        <v>1</v>
      </c>
      <c r="G854" s="327">
        <v>1</v>
      </c>
      <c r="H854" s="327">
        <v>0</v>
      </c>
      <c r="I854" s="344">
        <v>21.148260000000001</v>
      </c>
      <c r="J854" s="344">
        <v>5.4287999999999998</v>
      </c>
      <c r="K854" s="345">
        <v>21.148299999999999</v>
      </c>
    </row>
    <row r="855" spans="1:11">
      <c r="A855" s="343"/>
      <c r="B855" s="341" t="s">
        <v>279</v>
      </c>
      <c r="C855" s="341" t="s">
        <v>310</v>
      </c>
      <c r="D855" s="341" t="s">
        <v>343</v>
      </c>
      <c r="E855" s="344" t="s">
        <v>342</v>
      </c>
      <c r="F855" s="344">
        <v>1</v>
      </c>
      <c r="G855" s="327">
        <v>1</v>
      </c>
      <c r="H855" s="327">
        <v>0</v>
      </c>
      <c r="I855" s="344">
        <v>0.17245199999999999</v>
      </c>
      <c r="J855" s="344">
        <v>0.1133</v>
      </c>
      <c r="K855" s="345">
        <v>0.17249999999999999</v>
      </c>
    </row>
    <row r="856" spans="1:11">
      <c r="A856" s="343"/>
      <c r="B856" s="395"/>
      <c r="C856" s="395"/>
      <c r="D856" s="395"/>
      <c r="E856" s="396"/>
      <c r="F856" s="396"/>
      <c r="G856" s="395"/>
      <c r="H856" s="395" t="s">
        <v>307</v>
      </c>
      <c r="I856" s="396"/>
      <c r="J856" s="396"/>
      <c r="K856" s="358">
        <v>21.320799999999998</v>
      </c>
    </row>
    <row r="857" spans="1:11">
      <c r="A857" s="343"/>
      <c r="F857" s="344"/>
      <c r="I857" s="344"/>
      <c r="J857" s="344"/>
      <c r="K857" s="345"/>
    </row>
    <row r="858" spans="1:11">
      <c r="A858" s="343"/>
      <c r="B858" s="395"/>
      <c r="C858" s="395"/>
      <c r="D858" s="395"/>
      <c r="E858" s="396"/>
      <c r="F858" s="396"/>
      <c r="G858" s="395"/>
      <c r="H858" s="395" t="s">
        <v>326</v>
      </c>
      <c r="I858" s="396"/>
      <c r="J858" s="396"/>
      <c r="K858" s="358">
        <v>67.389700000000005</v>
      </c>
    </row>
    <row r="859" spans="1:11">
      <c r="A859" s="343"/>
      <c r="B859" s="395"/>
      <c r="C859" s="395"/>
      <c r="D859" s="395"/>
      <c r="E859" s="396"/>
      <c r="F859" s="396"/>
      <c r="G859" s="395"/>
      <c r="H859" s="395" t="s">
        <v>325</v>
      </c>
      <c r="I859" s="396"/>
      <c r="J859" s="396"/>
      <c r="K859" s="358">
        <v>0</v>
      </c>
    </row>
    <row r="860" spans="1:11">
      <c r="A860" s="343"/>
      <c r="B860" s="395"/>
      <c r="C860" s="395"/>
      <c r="D860" s="395"/>
      <c r="E860" s="396"/>
      <c r="F860" s="396"/>
      <c r="G860" s="395"/>
      <c r="H860" s="395" t="s">
        <v>324</v>
      </c>
      <c r="I860" s="396"/>
      <c r="J860" s="396"/>
      <c r="K860" s="358">
        <v>0</v>
      </c>
    </row>
    <row r="861" spans="1:11">
      <c r="A861" s="343"/>
      <c r="B861" s="395"/>
      <c r="C861" s="395"/>
      <c r="D861" s="395"/>
      <c r="E861" s="396"/>
      <c r="F861" s="396"/>
      <c r="G861" s="395"/>
      <c r="H861" s="395" t="s">
        <v>323</v>
      </c>
      <c r="I861" s="396"/>
      <c r="J861" s="396"/>
      <c r="K861" s="358">
        <v>1.3372200000000001</v>
      </c>
    </row>
    <row r="862" spans="1:11">
      <c r="A862" s="343"/>
      <c r="B862" s="395"/>
      <c r="C862" s="395"/>
      <c r="D862" s="395"/>
      <c r="E862" s="396"/>
      <c r="F862" s="396"/>
      <c r="G862" s="395"/>
      <c r="H862" s="395" t="s">
        <v>322</v>
      </c>
      <c r="I862" s="396"/>
      <c r="J862" s="396"/>
      <c r="K862" s="358">
        <v>50.395400000000002</v>
      </c>
    </row>
    <row r="863" spans="1:11">
      <c r="A863" s="346"/>
      <c r="B863" s="347" t="s">
        <v>334</v>
      </c>
      <c r="C863" s="347" t="s">
        <v>285</v>
      </c>
      <c r="D863" s="347" t="s">
        <v>284</v>
      </c>
      <c r="E863" s="348" t="s">
        <v>333</v>
      </c>
      <c r="F863" s="348" t="s">
        <v>281</v>
      </c>
      <c r="G863" s="397" t="s">
        <v>332</v>
      </c>
      <c r="H863" s="392"/>
      <c r="I863" s="391"/>
      <c r="J863" s="391"/>
      <c r="K863" s="394" t="s">
        <v>311</v>
      </c>
    </row>
    <row r="864" spans="1:11">
      <c r="A864" s="343"/>
      <c r="B864" s="341" t="s">
        <v>279</v>
      </c>
      <c r="C864" s="341" t="s">
        <v>310</v>
      </c>
      <c r="D864" s="341" t="s">
        <v>331</v>
      </c>
      <c r="E864" s="344" t="s">
        <v>330</v>
      </c>
      <c r="F864" s="344">
        <v>1</v>
      </c>
      <c r="G864" s="327" t="s">
        <v>327</v>
      </c>
      <c r="I864" s="344"/>
      <c r="J864" s="359">
        <v>18.283944000000002</v>
      </c>
      <c r="K864" s="345">
        <v>18.283899999999999</v>
      </c>
    </row>
    <row r="865" spans="1:11">
      <c r="A865" s="343"/>
      <c r="B865" s="341" t="s">
        <v>279</v>
      </c>
      <c r="C865" s="341" t="s">
        <v>310</v>
      </c>
      <c r="D865" s="341" t="s">
        <v>341</v>
      </c>
      <c r="E865" s="344" t="s">
        <v>340</v>
      </c>
      <c r="F865" s="344">
        <v>1</v>
      </c>
      <c r="G865" s="327" t="s">
        <v>327</v>
      </c>
      <c r="I865" s="344"/>
      <c r="J865" s="359">
        <v>27.785015999999999</v>
      </c>
      <c r="K865" s="345">
        <v>27.785</v>
      </c>
    </row>
    <row r="866" spans="1:11">
      <c r="A866" s="343"/>
      <c r="B866" s="395"/>
      <c r="C866" s="395"/>
      <c r="D866" s="395"/>
      <c r="E866" s="396"/>
      <c r="F866" s="396"/>
      <c r="G866" s="395"/>
      <c r="H866" s="395" t="s">
        <v>307</v>
      </c>
      <c r="I866" s="396"/>
      <c r="J866" s="396"/>
      <c r="K866" s="358">
        <v>46.068899999999999</v>
      </c>
    </row>
    <row r="867" spans="1:11">
      <c r="A867" s="343"/>
      <c r="F867" s="344"/>
      <c r="I867" s="344"/>
      <c r="J867" s="344"/>
      <c r="K867" s="345"/>
    </row>
    <row r="868" spans="1:11">
      <c r="A868" s="343"/>
      <c r="B868" s="395"/>
      <c r="C868" s="395"/>
      <c r="D868" s="395"/>
      <c r="E868" s="396"/>
      <c r="F868" s="396"/>
      <c r="G868" s="395"/>
      <c r="H868" s="395" t="s">
        <v>326</v>
      </c>
      <c r="I868" s="396"/>
      <c r="J868" s="396"/>
      <c r="K868" s="358">
        <v>67.389700000000005</v>
      </c>
    </row>
    <row r="869" spans="1:11">
      <c r="A869" s="343"/>
      <c r="B869" s="395"/>
      <c r="C869" s="395"/>
      <c r="D869" s="395"/>
      <c r="E869" s="396"/>
      <c r="F869" s="396"/>
      <c r="G869" s="395"/>
      <c r="H869" s="395" t="s">
        <v>325</v>
      </c>
      <c r="I869" s="396"/>
      <c r="J869" s="396"/>
      <c r="K869" s="358">
        <v>0</v>
      </c>
    </row>
    <row r="870" spans="1:11">
      <c r="A870" s="343"/>
      <c r="B870" s="395"/>
      <c r="C870" s="395"/>
      <c r="D870" s="395"/>
      <c r="E870" s="396"/>
      <c r="F870" s="396"/>
      <c r="G870" s="395"/>
      <c r="H870" s="395" t="s">
        <v>324</v>
      </c>
      <c r="I870" s="396"/>
      <c r="J870" s="396"/>
      <c r="K870" s="358">
        <v>0</v>
      </c>
    </row>
    <row r="871" spans="1:11">
      <c r="A871" s="343"/>
      <c r="B871" s="395"/>
      <c r="C871" s="395"/>
      <c r="D871" s="395"/>
      <c r="E871" s="396"/>
      <c r="F871" s="396"/>
      <c r="G871" s="395"/>
      <c r="H871" s="395" t="s">
        <v>323</v>
      </c>
      <c r="I871" s="396"/>
      <c r="J871" s="396"/>
      <c r="K871" s="358">
        <v>1.3372200000000001</v>
      </c>
    </row>
    <row r="872" spans="1:11">
      <c r="A872" s="343"/>
      <c r="B872" s="395"/>
      <c r="C872" s="395"/>
      <c r="D872" s="395"/>
      <c r="E872" s="396"/>
      <c r="F872" s="396"/>
      <c r="G872" s="395"/>
      <c r="H872" s="395" t="s">
        <v>322</v>
      </c>
      <c r="I872" s="396"/>
      <c r="J872" s="396"/>
      <c r="K872" s="358">
        <v>50.395400000000002</v>
      </c>
    </row>
    <row r="873" spans="1:11">
      <c r="A873" s="346"/>
      <c r="B873" s="347" t="s">
        <v>321</v>
      </c>
      <c r="C873" s="347" t="s">
        <v>285</v>
      </c>
      <c r="D873" s="347" t="s">
        <v>284</v>
      </c>
      <c r="E873" s="348" t="s">
        <v>320</v>
      </c>
      <c r="F873" s="348" t="s">
        <v>281</v>
      </c>
      <c r="G873" s="349" t="s">
        <v>282</v>
      </c>
      <c r="H873" s="397" t="s">
        <v>312</v>
      </c>
      <c r="I873" s="391"/>
      <c r="J873" s="391"/>
      <c r="K873" s="394" t="s">
        <v>311</v>
      </c>
    </row>
    <row r="874" spans="1:11">
      <c r="A874" s="343"/>
      <c r="B874" s="341" t="s">
        <v>279</v>
      </c>
      <c r="C874" s="341" t="s">
        <v>310</v>
      </c>
      <c r="D874" s="341" t="s">
        <v>339</v>
      </c>
      <c r="E874" s="344" t="s">
        <v>338</v>
      </c>
      <c r="F874" s="344">
        <v>1</v>
      </c>
      <c r="G874" s="327" t="s">
        <v>315</v>
      </c>
      <c r="I874" s="344"/>
      <c r="J874" s="359">
        <v>29.891652000000001</v>
      </c>
      <c r="K874" s="345">
        <v>29.8917</v>
      </c>
    </row>
    <row r="875" spans="1:11">
      <c r="A875" s="343"/>
      <c r="B875" s="395"/>
      <c r="C875" s="395"/>
      <c r="D875" s="395"/>
      <c r="E875" s="396"/>
      <c r="F875" s="396"/>
      <c r="G875" s="395"/>
      <c r="H875" s="395" t="s">
        <v>307</v>
      </c>
      <c r="I875" s="396"/>
      <c r="J875" s="396"/>
      <c r="K875" s="358">
        <v>29.8917</v>
      </c>
    </row>
    <row r="876" spans="1:11">
      <c r="A876" s="346"/>
      <c r="B876" s="347" t="s">
        <v>314</v>
      </c>
      <c r="C876" s="347" t="s">
        <v>285</v>
      </c>
      <c r="D876" s="347" t="s">
        <v>284</v>
      </c>
      <c r="E876" s="348" t="s">
        <v>313</v>
      </c>
      <c r="F876" s="348" t="s">
        <v>281</v>
      </c>
      <c r="G876" s="349" t="s">
        <v>282</v>
      </c>
      <c r="H876" s="397" t="s">
        <v>312</v>
      </c>
      <c r="I876" s="391"/>
      <c r="J876" s="391"/>
      <c r="K876" s="394" t="s">
        <v>311</v>
      </c>
    </row>
    <row r="877" spans="1:11" ht="21">
      <c r="A877" s="343"/>
      <c r="B877" s="341" t="s">
        <v>274</v>
      </c>
      <c r="C877" s="341" t="s">
        <v>310</v>
      </c>
      <c r="D877" s="341">
        <v>5914655</v>
      </c>
      <c r="E877" s="344" t="s">
        <v>309</v>
      </c>
      <c r="F877" s="344">
        <v>1E-3</v>
      </c>
      <c r="G877" s="327" t="s">
        <v>308</v>
      </c>
      <c r="I877" s="344"/>
      <c r="J877" s="359">
        <v>27.71</v>
      </c>
      <c r="K877" s="345">
        <v>2.7699999999999999E-2</v>
      </c>
    </row>
    <row r="878" spans="1:11">
      <c r="A878" s="343"/>
      <c r="B878" s="395"/>
      <c r="C878" s="395"/>
      <c r="D878" s="395"/>
      <c r="E878" s="396"/>
      <c r="F878" s="396"/>
      <c r="G878" s="395"/>
      <c r="H878" s="395" t="s">
        <v>307</v>
      </c>
      <c r="I878" s="396"/>
      <c r="J878" s="396"/>
      <c r="K878" s="358">
        <v>2.7699999999999999E-2</v>
      </c>
    </row>
    <row r="879" spans="1:11">
      <c r="A879" s="343"/>
      <c r="F879" s="344"/>
      <c r="I879" s="344"/>
      <c r="J879" s="344"/>
      <c r="K879" s="345"/>
    </row>
    <row r="880" spans="1:11">
      <c r="A880" s="343"/>
      <c r="F880" s="344"/>
      <c r="I880" s="344"/>
      <c r="J880" s="344"/>
      <c r="K880" s="345"/>
    </row>
    <row r="881" spans="1:11">
      <c r="A881" s="351" t="s">
        <v>337</v>
      </c>
      <c r="B881" s="352" t="s">
        <v>290</v>
      </c>
      <c r="C881" s="352" t="s">
        <v>310</v>
      </c>
      <c r="D881" s="352">
        <v>408067</v>
      </c>
      <c r="E881" s="353" t="s">
        <v>336</v>
      </c>
      <c r="F881" s="353" t="s">
        <v>335</v>
      </c>
      <c r="G881" s="354"/>
      <c r="H881" s="354" t="s">
        <v>315</v>
      </c>
      <c r="I881" s="353"/>
      <c r="J881" s="353"/>
      <c r="K881" s="355">
        <v>9.61</v>
      </c>
    </row>
    <row r="882" spans="1:11">
      <c r="A882" s="346"/>
      <c r="B882" s="347" t="s">
        <v>334</v>
      </c>
      <c r="C882" s="347" t="s">
        <v>285</v>
      </c>
      <c r="D882" s="347" t="s">
        <v>284</v>
      </c>
      <c r="E882" s="348" t="s">
        <v>333</v>
      </c>
      <c r="F882" s="348" t="s">
        <v>281</v>
      </c>
      <c r="G882" s="397" t="s">
        <v>332</v>
      </c>
      <c r="H882" s="392"/>
      <c r="I882" s="391"/>
      <c r="J882" s="391"/>
      <c r="K882" s="394" t="s">
        <v>311</v>
      </c>
    </row>
    <row r="883" spans="1:11">
      <c r="A883" s="343"/>
      <c r="B883" s="341" t="s">
        <v>279</v>
      </c>
      <c r="C883" s="341" t="s">
        <v>310</v>
      </c>
      <c r="D883" s="341" t="s">
        <v>331</v>
      </c>
      <c r="E883" s="344" t="s">
        <v>330</v>
      </c>
      <c r="F883" s="344">
        <v>4.2720000000000001E-2</v>
      </c>
      <c r="G883" s="327" t="s">
        <v>327</v>
      </c>
      <c r="I883" s="344"/>
      <c r="J883" s="359">
        <v>18.283944000000002</v>
      </c>
      <c r="K883" s="345">
        <v>0.78110000000000002</v>
      </c>
    </row>
    <row r="884" spans="1:11">
      <c r="A884" s="343"/>
      <c r="B884" s="341" t="s">
        <v>279</v>
      </c>
      <c r="C884" s="341" t="s">
        <v>310</v>
      </c>
      <c r="D884" s="341" t="s">
        <v>329</v>
      </c>
      <c r="E884" s="344" t="s">
        <v>328</v>
      </c>
      <c r="F884" s="344">
        <v>2.1360000000000001E-2</v>
      </c>
      <c r="G884" s="327" t="s">
        <v>327</v>
      </c>
      <c r="I884" s="344"/>
      <c r="J884" s="359">
        <v>24.774456000000001</v>
      </c>
      <c r="K884" s="345">
        <v>0.5292</v>
      </c>
    </row>
    <row r="885" spans="1:11">
      <c r="A885" s="343"/>
      <c r="B885" s="395"/>
      <c r="C885" s="395"/>
      <c r="D885" s="395"/>
      <c r="E885" s="396"/>
      <c r="F885" s="396"/>
      <c r="G885" s="395"/>
      <c r="H885" s="395" t="s">
        <v>307</v>
      </c>
      <c r="I885" s="396"/>
      <c r="J885" s="396"/>
      <c r="K885" s="358">
        <v>1.3103</v>
      </c>
    </row>
    <row r="886" spans="1:11">
      <c r="A886" s="343"/>
      <c r="F886" s="344"/>
      <c r="I886" s="344"/>
      <c r="J886" s="344"/>
      <c r="K886" s="345"/>
    </row>
    <row r="887" spans="1:11">
      <c r="A887" s="343"/>
      <c r="B887" s="395"/>
      <c r="C887" s="395"/>
      <c r="D887" s="395"/>
      <c r="E887" s="396"/>
      <c r="F887" s="396"/>
      <c r="G887" s="395"/>
      <c r="H887" s="395" t="s">
        <v>326</v>
      </c>
      <c r="I887" s="396"/>
      <c r="J887" s="396"/>
      <c r="K887" s="358">
        <v>1.3103</v>
      </c>
    </row>
    <row r="888" spans="1:11">
      <c r="A888" s="343"/>
      <c r="B888" s="395"/>
      <c r="C888" s="395"/>
      <c r="D888" s="395"/>
      <c r="E888" s="396"/>
      <c r="F888" s="396"/>
      <c r="G888" s="395"/>
      <c r="H888" s="395" t="s">
        <v>325</v>
      </c>
      <c r="I888" s="396"/>
      <c r="J888" s="396"/>
      <c r="K888" s="358">
        <v>0</v>
      </c>
    </row>
    <row r="889" spans="1:11">
      <c r="A889" s="343"/>
      <c r="B889" s="395"/>
      <c r="C889" s="395"/>
      <c r="D889" s="395"/>
      <c r="E889" s="396"/>
      <c r="F889" s="396"/>
      <c r="G889" s="395"/>
      <c r="H889" s="395" t="s">
        <v>324</v>
      </c>
      <c r="I889" s="396"/>
      <c r="J889" s="396"/>
      <c r="K889" s="358">
        <v>0</v>
      </c>
    </row>
    <row r="890" spans="1:11">
      <c r="A890" s="343"/>
      <c r="B890" s="395"/>
      <c r="C890" s="395"/>
      <c r="D890" s="395"/>
      <c r="E890" s="396"/>
      <c r="F890" s="396"/>
      <c r="G890" s="395"/>
      <c r="H890" s="395" t="s">
        <v>323</v>
      </c>
      <c r="I890" s="396"/>
      <c r="J890" s="396"/>
      <c r="K890" s="358">
        <v>1</v>
      </c>
    </row>
    <row r="891" spans="1:11">
      <c r="A891" s="343"/>
      <c r="B891" s="395"/>
      <c r="C891" s="395"/>
      <c r="D891" s="395"/>
      <c r="E891" s="396"/>
      <c r="F891" s="396"/>
      <c r="G891" s="395"/>
      <c r="H891" s="395" t="s">
        <v>322</v>
      </c>
      <c r="I891" s="396"/>
      <c r="J891" s="396"/>
      <c r="K891" s="358">
        <v>1.3103</v>
      </c>
    </row>
    <row r="892" spans="1:11">
      <c r="A892" s="346"/>
      <c r="B892" s="347" t="s">
        <v>321</v>
      </c>
      <c r="C892" s="347" t="s">
        <v>285</v>
      </c>
      <c r="D892" s="347" t="s">
        <v>284</v>
      </c>
      <c r="E892" s="348" t="s">
        <v>320</v>
      </c>
      <c r="F892" s="348" t="s">
        <v>281</v>
      </c>
      <c r="G892" s="349" t="s">
        <v>282</v>
      </c>
      <c r="H892" s="397" t="s">
        <v>312</v>
      </c>
      <c r="I892" s="391"/>
      <c r="J892" s="391"/>
      <c r="K892" s="394" t="s">
        <v>311</v>
      </c>
    </row>
    <row r="893" spans="1:11">
      <c r="A893" s="343"/>
      <c r="B893" s="341" t="s">
        <v>279</v>
      </c>
      <c r="C893" s="341" t="s">
        <v>310</v>
      </c>
      <c r="D893" s="341" t="s">
        <v>319</v>
      </c>
      <c r="E893" s="344" t="s">
        <v>318</v>
      </c>
      <c r="F893" s="344">
        <v>5.0000000000000001E-3</v>
      </c>
      <c r="G893" s="327" t="s">
        <v>315</v>
      </c>
      <c r="I893" s="344"/>
      <c r="J893" s="359">
        <v>8.5413720000000009</v>
      </c>
      <c r="K893" s="345">
        <v>4.2700000000000002E-2</v>
      </c>
    </row>
    <row r="894" spans="1:11">
      <c r="A894" s="343"/>
      <c r="B894" s="341" t="s">
        <v>279</v>
      </c>
      <c r="C894" s="341" t="s">
        <v>310</v>
      </c>
      <c r="D894" s="341" t="s">
        <v>317</v>
      </c>
      <c r="E894" s="344" t="s">
        <v>316</v>
      </c>
      <c r="F894" s="344">
        <v>1.05</v>
      </c>
      <c r="G894" s="327" t="s">
        <v>315</v>
      </c>
      <c r="I894" s="344"/>
      <c r="J894" s="359">
        <v>7.8424079999999998</v>
      </c>
      <c r="K894" s="345">
        <v>8.2345000000000006</v>
      </c>
    </row>
    <row r="895" spans="1:11">
      <c r="A895" s="343"/>
      <c r="B895" s="395"/>
      <c r="C895" s="395"/>
      <c r="D895" s="395"/>
      <c r="E895" s="396"/>
      <c r="F895" s="396"/>
      <c r="G895" s="395"/>
      <c r="H895" s="395" t="s">
        <v>307</v>
      </c>
      <c r="I895" s="396"/>
      <c r="J895" s="396"/>
      <c r="K895" s="358">
        <v>8.2772000000000006</v>
      </c>
    </row>
    <row r="896" spans="1:11">
      <c r="A896" s="346"/>
      <c r="B896" s="347" t="s">
        <v>314</v>
      </c>
      <c r="C896" s="347" t="s">
        <v>285</v>
      </c>
      <c r="D896" s="347" t="s">
        <v>284</v>
      </c>
      <c r="E896" s="348" t="s">
        <v>313</v>
      </c>
      <c r="F896" s="348" t="s">
        <v>281</v>
      </c>
      <c r="G896" s="349" t="s">
        <v>282</v>
      </c>
      <c r="H896" s="397" t="s">
        <v>312</v>
      </c>
      <c r="I896" s="391"/>
      <c r="J896" s="391"/>
      <c r="K896" s="394" t="s">
        <v>311</v>
      </c>
    </row>
    <row r="897" spans="1:11" ht="21">
      <c r="A897" s="343"/>
      <c r="B897" s="341" t="s">
        <v>274</v>
      </c>
      <c r="C897" s="341" t="s">
        <v>310</v>
      </c>
      <c r="D897" s="341">
        <v>5914655</v>
      </c>
      <c r="E897" s="344" t="s">
        <v>309</v>
      </c>
      <c r="F897" s="344">
        <v>1.0000000000000001E-5</v>
      </c>
      <c r="G897" s="327" t="s">
        <v>308</v>
      </c>
      <c r="I897" s="344"/>
      <c r="J897" s="359">
        <v>27.71</v>
      </c>
      <c r="K897" s="345">
        <v>2.9999999999999997E-4</v>
      </c>
    </row>
    <row r="898" spans="1:11" ht="21">
      <c r="A898" s="343"/>
      <c r="B898" s="341" t="s">
        <v>274</v>
      </c>
      <c r="C898" s="341" t="s">
        <v>310</v>
      </c>
      <c r="D898" s="341">
        <v>5914655</v>
      </c>
      <c r="E898" s="344" t="s">
        <v>309</v>
      </c>
      <c r="F898" s="344">
        <v>1.0499999999999999E-3</v>
      </c>
      <c r="G898" s="327" t="s">
        <v>308</v>
      </c>
      <c r="I898" s="344"/>
      <c r="J898" s="359">
        <v>27.71</v>
      </c>
      <c r="K898" s="345">
        <v>2.9100000000000001E-2</v>
      </c>
    </row>
    <row r="899" spans="1:11">
      <c r="A899" s="343"/>
      <c r="B899" s="395"/>
      <c r="C899" s="395"/>
      <c r="D899" s="395"/>
      <c r="E899" s="396"/>
      <c r="F899" s="396"/>
      <c r="G899" s="395"/>
      <c r="H899" s="395" t="s">
        <v>307</v>
      </c>
      <c r="I899" s="396"/>
      <c r="J899" s="396"/>
      <c r="K899" s="358">
        <v>2.9399999999999999E-2</v>
      </c>
    </row>
    <row r="900" spans="1:11">
      <c r="A900" s="343"/>
      <c r="F900" s="344"/>
      <c r="I900" s="344"/>
      <c r="J900" s="344"/>
      <c r="K900" s="345"/>
    </row>
    <row r="901" spans="1:11">
      <c r="A901" s="343"/>
      <c r="F901" s="344"/>
      <c r="I901" s="344"/>
      <c r="J901" s="344"/>
      <c r="K901" s="345"/>
    </row>
    <row r="902" spans="1:11" ht="21">
      <c r="A902" s="351" t="s">
        <v>306</v>
      </c>
      <c r="B902" s="352" t="s">
        <v>290</v>
      </c>
      <c r="C902" s="352" t="s">
        <v>15</v>
      </c>
      <c r="D902" s="352">
        <v>95372</v>
      </c>
      <c r="E902" s="353" t="s">
        <v>292</v>
      </c>
      <c r="F902" s="353" t="s">
        <v>304</v>
      </c>
      <c r="G902" s="354"/>
      <c r="H902" s="354" t="s">
        <v>160</v>
      </c>
      <c r="I902" s="353"/>
      <c r="J902" s="353"/>
      <c r="K902" s="355">
        <v>0.24</v>
      </c>
    </row>
    <row r="903" spans="1:11">
      <c r="A903" s="346"/>
      <c r="B903" s="347" t="s">
        <v>286</v>
      </c>
      <c r="C903" s="347" t="s">
        <v>285</v>
      </c>
      <c r="D903" s="347" t="s">
        <v>284</v>
      </c>
      <c r="E903" s="348" t="s">
        <v>6</v>
      </c>
      <c r="F903" s="348" t="s">
        <v>283</v>
      </c>
      <c r="G903" s="349"/>
      <c r="H903" s="349" t="s">
        <v>282</v>
      </c>
      <c r="I903" s="348" t="s">
        <v>281</v>
      </c>
      <c r="J903" s="348" t="s">
        <v>280</v>
      </c>
      <c r="K903" s="350" t="s">
        <v>271</v>
      </c>
    </row>
    <row r="904" spans="1:11">
      <c r="A904" s="343" t="s">
        <v>275</v>
      </c>
      <c r="B904" s="341" t="s">
        <v>279</v>
      </c>
      <c r="C904" s="341" t="s">
        <v>15</v>
      </c>
      <c r="D904" s="341">
        <v>4783</v>
      </c>
      <c r="E904" s="344" t="s">
        <v>303</v>
      </c>
      <c r="F904" s="388" t="s">
        <v>302</v>
      </c>
      <c r="G904" s="389"/>
      <c r="H904" s="327" t="s">
        <v>160</v>
      </c>
      <c r="I904" s="344">
        <v>1.549E-2</v>
      </c>
      <c r="J904" s="344">
        <v>15.892799999999999</v>
      </c>
      <c r="K904" s="345">
        <v>0.24</v>
      </c>
    </row>
    <row r="905" spans="1:11">
      <c r="A905" s="343"/>
      <c r="F905" s="344"/>
      <c r="I905" s="344"/>
      <c r="J905" s="344"/>
      <c r="K905" s="345"/>
    </row>
    <row r="906" spans="1:11">
      <c r="A906" s="343"/>
      <c r="F906" s="344"/>
      <c r="I906" s="344"/>
      <c r="J906" s="344"/>
      <c r="K906" s="345"/>
    </row>
    <row r="907" spans="1:11" ht="21">
      <c r="A907" s="351" t="s">
        <v>305</v>
      </c>
      <c r="B907" s="352" t="s">
        <v>290</v>
      </c>
      <c r="C907" s="352" t="s">
        <v>15</v>
      </c>
      <c r="D907" s="352">
        <v>88310</v>
      </c>
      <c r="E907" s="353" t="s">
        <v>273</v>
      </c>
      <c r="F907" s="353" t="s">
        <v>304</v>
      </c>
      <c r="G907" s="354"/>
      <c r="H907" s="354" t="s">
        <v>160</v>
      </c>
      <c r="I907" s="353"/>
      <c r="J907" s="353"/>
      <c r="K907" s="355">
        <v>22.31</v>
      </c>
    </row>
    <row r="908" spans="1:11">
      <c r="A908" s="346"/>
      <c r="B908" s="347" t="s">
        <v>286</v>
      </c>
      <c r="C908" s="347" t="s">
        <v>285</v>
      </c>
      <c r="D908" s="347" t="s">
        <v>284</v>
      </c>
      <c r="E908" s="348" t="s">
        <v>6</v>
      </c>
      <c r="F908" s="348" t="s">
        <v>283</v>
      </c>
      <c r="G908" s="349"/>
      <c r="H908" s="349" t="s">
        <v>282</v>
      </c>
      <c r="I908" s="348" t="s">
        <v>281</v>
      </c>
      <c r="J908" s="348" t="s">
        <v>280</v>
      </c>
      <c r="K908" s="350" t="s">
        <v>271</v>
      </c>
    </row>
    <row r="909" spans="1:11">
      <c r="A909" s="343" t="s">
        <v>275</v>
      </c>
      <c r="B909" s="341" t="s">
        <v>279</v>
      </c>
      <c r="C909" s="341" t="s">
        <v>15</v>
      </c>
      <c r="D909" s="341">
        <v>4783</v>
      </c>
      <c r="E909" s="344" t="s">
        <v>303</v>
      </c>
      <c r="F909" s="388" t="s">
        <v>302</v>
      </c>
      <c r="G909" s="389"/>
      <c r="H909" s="327" t="s">
        <v>160</v>
      </c>
      <c r="I909" s="344">
        <v>1</v>
      </c>
      <c r="J909" s="344">
        <v>15.892799999999999</v>
      </c>
      <c r="K909" s="345">
        <v>15.89</v>
      </c>
    </row>
    <row r="910" spans="1:11">
      <c r="A910" s="343" t="s">
        <v>275</v>
      </c>
      <c r="B910" s="341" t="s">
        <v>279</v>
      </c>
      <c r="C910" s="341" t="s">
        <v>15</v>
      </c>
      <c r="D910" s="341">
        <v>37370</v>
      </c>
      <c r="E910" s="344" t="s">
        <v>301</v>
      </c>
      <c r="F910" s="388" t="s">
        <v>277</v>
      </c>
      <c r="G910" s="389"/>
      <c r="H910" s="327" t="s">
        <v>160</v>
      </c>
      <c r="I910" s="344">
        <v>1</v>
      </c>
      <c r="J910" s="344">
        <v>1.9152</v>
      </c>
      <c r="K910" s="345">
        <v>1.91</v>
      </c>
    </row>
    <row r="911" spans="1:11">
      <c r="A911" s="343" t="s">
        <v>275</v>
      </c>
      <c r="B911" s="341" t="s">
        <v>279</v>
      </c>
      <c r="C911" s="341" t="s">
        <v>15</v>
      </c>
      <c r="D911" s="341">
        <v>37371</v>
      </c>
      <c r="E911" s="344" t="s">
        <v>300</v>
      </c>
      <c r="F911" s="388" t="s">
        <v>299</v>
      </c>
      <c r="G911" s="389"/>
      <c r="H911" s="327" t="s">
        <v>160</v>
      </c>
      <c r="I911" s="344">
        <v>1</v>
      </c>
      <c r="J911" s="344">
        <v>0.504</v>
      </c>
      <c r="K911" s="345">
        <v>0.5</v>
      </c>
    </row>
    <row r="912" spans="1:11">
      <c r="A912" s="343" t="s">
        <v>275</v>
      </c>
      <c r="B912" s="341" t="s">
        <v>279</v>
      </c>
      <c r="C912" s="341" t="s">
        <v>15</v>
      </c>
      <c r="D912" s="341">
        <v>37372</v>
      </c>
      <c r="E912" s="344" t="s">
        <v>298</v>
      </c>
      <c r="F912" s="388" t="s">
        <v>277</v>
      </c>
      <c r="G912" s="389"/>
      <c r="H912" s="327" t="s">
        <v>160</v>
      </c>
      <c r="I912" s="344">
        <v>1</v>
      </c>
      <c r="J912" s="344">
        <v>0.95760000000000001</v>
      </c>
      <c r="K912" s="345">
        <v>0.95</v>
      </c>
    </row>
    <row r="913" spans="1:11">
      <c r="A913" s="343" t="s">
        <v>275</v>
      </c>
      <c r="B913" s="341" t="s">
        <v>279</v>
      </c>
      <c r="C913" s="341" t="s">
        <v>15</v>
      </c>
      <c r="D913" s="341">
        <v>37373</v>
      </c>
      <c r="E913" s="344" t="s">
        <v>297</v>
      </c>
      <c r="F913" s="388" t="s">
        <v>296</v>
      </c>
      <c r="G913" s="389"/>
      <c r="H913" s="327" t="s">
        <v>160</v>
      </c>
      <c r="I913" s="344">
        <v>1</v>
      </c>
      <c r="J913" s="344">
        <v>8.3999999999999995E-3</v>
      </c>
      <c r="K913" s="345">
        <v>0</v>
      </c>
    </row>
    <row r="914" spans="1:11" ht="21">
      <c r="A914" s="343" t="s">
        <v>275</v>
      </c>
      <c r="B914" s="341" t="s">
        <v>279</v>
      </c>
      <c r="C914" s="341" t="s">
        <v>15</v>
      </c>
      <c r="D914" s="341">
        <v>43466</v>
      </c>
      <c r="E914" s="344" t="s">
        <v>295</v>
      </c>
      <c r="F914" s="388" t="s">
        <v>293</v>
      </c>
      <c r="G914" s="389"/>
      <c r="H914" s="327" t="s">
        <v>160</v>
      </c>
      <c r="I914" s="344">
        <v>1</v>
      </c>
      <c r="J914" s="344">
        <v>1.4112</v>
      </c>
      <c r="K914" s="345">
        <v>1.41</v>
      </c>
    </row>
    <row r="915" spans="1:11" ht="21">
      <c r="A915" s="343" t="s">
        <v>275</v>
      </c>
      <c r="B915" s="341" t="s">
        <v>279</v>
      </c>
      <c r="C915" s="341" t="s">
        <v>15</v>
      </c>
      <c r="D915" s="341">
        <v>43490</v>
      </c>
      <c r="E915" s="344" t="s">
        <v>294</v>
      </c>
      <c r="F915" s="388" t="s">
        <v>293</v>
      </c>
      <c r="G915" s="389"/>
      <c r="H915" s="327" t="s">
        <v>160</v>
      </c>
      <c r="I915" s="344">
        <v>1</v>
      </c>
      <c r="J915" s="344">
        <v>1.4112</v>
      </c>
      <c r="K915" s="345">
        <v>1.41</v>
      </c>
    </row>
    <row r="916" spans="1:11" ht="21">
      <c r="A916" s="343" t="s">
        <v>275</v>
      </c>
      <c r="B916" s="341" t="s">
        <v>274</v>
      </c>
      <c r="C916" s="341" t="s">
        <v>15</v>
      </c>
      <c r="D916" s="341">
        <v>95372</v>
      </c>
      <c r="E916" s="344" t="s">
        <v>292</v>
      </c>
      <c r="F916" s="388" t="s">
        <v>272</v>
      </c>
      <c r="G916" s="389"/>
      <c r="H916" s="327" t="s">
        <v>160</v>
      </c>
      <c r="I916" s="344">
        <v>1</v>
      </c>
      <c r="J916" s="344">
        <v>0.24</v>
      </c>
      <c r="K916" s="345">
        <v>0.24</v>
      </c>
    </row>
    <row r="917" spans="1:11">
      <c r="A917" s="343"/>
      <c r="F917" s="344"/>
      <c r="I917" s="344"/>
      <c r="J917" s="344"/>
      <c r="K917" s="345"/>
    </row>
    <row r="918" spans="1:11">
      <c r="A918" s="343"/>
      <c r="F918" s="344"/>
      <c r="I918" s="344"/>
      <c r="J918" s="344"/>
      <c r="K918" s="345"/>
    </row>
    <row r="919" spans="1:11">
      <c r="A919" s="351" t="s">
        <v>291</v>
      </c>
      <c r="B919" s="352" t="s">
        <v>290</v>
      </c>
      <c r="C919" s="352" t="s">
        <v>15</v>
      </c>
      <c r="D919" s="352">
        <v>102234</v>
      </c>
      <c r="E919" s="353" t="s">
        <v>289</v>
      </c>
      <c r="F919" s="353" t="s">
        <v>288</v>
      </c>
      <c r="G919" s="354"/>
      <c r="H919" s="354" t="s">
        <v>287</v>
      </c>
      <c r="I919" s="353"/>
      <c r="J919" s="353"/>
      <c r="K919" s="355">
        <v>18.309999999999999</v>
      </c>
    </row>
    <row r="920" spans="1:11">
      <c r="A920" s="346"/>
      <c r="B920" s="347" t="s">
        <v>286</v>
      </c>
      <c r="C920" s="347" t="s">
        <v>285</v>
      </c>
      <c r="D920" s="347" t="s">
        <v>284</v>
      </c>
      <c r="E920" s="348" t="s">
        <v>6</v>
      </c>
      <c r="F920" s="348" t="s">
        <v>283</v>
      </c>
      <c r="G920" s="349"/>
      <c r="H920" s="349" t="s">
        <v>282</v>
      </c>
      <c r="I920" s="348" t="s">
        <v>281</v>
      </c>
      <c r="J920" s="348" t="s">
        <v>280</v>
      </c>
      <c r="K920" s="350" t="s">
        <v>271</v>
      </c>
    </row>
    <row r="921" spans="1:11">
      <c r="A921" s="343" t="s">
        <v>275</v>
      </c>
      <c r="B921" s="341" t="s">
        <v>279</v>
      </c>
      <c r="C921" s="341" t="s">
        <v>15</v>
      </c>
      <c r="D921" s="341">
        <v>7340</v>
      </c>
      <c r="E921" s="344" t="s">
        <v>278</v>
      </c>
      <c r="F921" s="388" t="s">
        <v>277</v>
      </c>
      <c r="G921" s="389"/>
      <c r="H921" s="327" t="s">
        <v>276</v>
      </c>
      <c r="I921" s="344">
        <v>0.32569999999999999</v>
      </c>
      <c r="J921" s="344">
        <v>25.208400000000001</v>
      </c>
      <c r="K921" s="345">
        <v>8.2100000000000009</v>
      </c>
    </row>
    <row r="922" spans="1:11">
      <c r="A922" s="343" t="s">
        <v>275</v>
      </c>
      <c r="B922" s="341" t="s">
        <v>274</v>
      </c>
      <c r="C922" s="341" t="s">
        <v>15</v>
      </c>
      <c r="D922" s="341">
        <v>88310</v>
      </c>
      <c r="E922" s="344" t="s">
        <v>273</v>
      </c>
      <c r="F922" s="388" t="s">
        <v>272</v>
      </c>
      <c r="G922" s="389"/>
      <c r="H922" s="327" t="s">
        <v>160</v>
      </c>
      <c r="I922" s="344">
        <v>0.45290000000000002</v>
      </c>
      <c r="J922" s="344">
        <v>22.31</v>
      </c>
      <c r="K922" s="345">
        <v>10.1</v>
      </c>
    </row>
    <row r="923" spans="1:11">
      <c r="A923" s="343"/>
      <c r="F923" s="344"/>
      <c r="I923" s="344"/>
      <c r="J923" s="344"/>
      <c r="K923" s="345"/>
    </row>
  </sheetData>
  <sheetProtection formatCells="0" formatColumns="0" formatRows="0" insertColumns="0" insertRows="0" insertHyperlinks="0" deleteColumns="0" deleteRows="0" sort="0" autoFilter="0" pivotTables="0"/>
  <autoFilter ref="A9:K923"/>
  <mergeCells count="1143">
    <mergeCell ref="H899:J899"/>
    <mergeCell ref="F904:G904"/>
    <mergeCell ref="F909:G909"/>
    <mergeCell ref="F910:G910"/>
    <mergeCell ref="K892"/>
    <mergeCell ref="B895:G895"/>
    <mergeCell ref="H895:J895"/>
    <mergeCell ref="H896:J896"/>
    <mergeCell ref="K896"/>
    <mergeCell ref="F916:G916"/>
    <mergeCell ref="F921:G921"/>
    <mergeCell ref="F922:G922"/>
    <mergeCell ref="A3:E4"/>
    <mergeCell ref="F911:G911"/>
    <mergeCell ref="F912:G912"/>
    <mergeCell ref="F913:G913"/>
    <mergeCell ref="F914:G914"/>
    <mergeCell ref="F915:G915"/>
    <mergeCell ref="B899:G899"/>
    <mergeCell ref="H889:J889"/>
    <mergeCell ref="B878:G878"/>
    <mergeCell ref="H878:J878"/>
    <mergeCell ref="G882:J882"/>
    <mergeCell ref="K882"/>
    <mergeCell ref="B885:G885"/>
    <mergeCell ref="H885:J885"/>
    <mergeCell ref="B890:G890"/>
    <mergeCell ref="H890:J890"/>
    <mergeCell ref="B891:G891"/>
    <mergeCell ref="H891:J891"/>
    <mergeCell ref="H892:J892"/>
    <mergeCell ref="B887:G887"/>
    <mergeCell ref="H887:J887"/>
    <mergeCell ref="B888:G888"/>
    <mergeCell ref="H888:J888"/>
    <mergeCell ref="B889:G889"/>
    <mergeCell ref="G863:J863"/>
    <mergeCell ref="K863"/>
    <mergeCell ref="B866:G866"/>
    <mergeCell ref="H866:J866"/>
    <mergeCell ref="B868:G868"/>
    <mergeCell ref="H868:J868"/>
    <mergeCell ref="B869:G869"/>
    <mergeCell ref="H869:J869"/>
    <mergeCell ref="B870:G870"/>
    <mergeCell ref="H870:J870"/>
    <mergeCell ref="K873"/>
    <mergeCell ref="B875:G875"/>
    <mergeCell ref="H875:J875"/>
    <mergeCell ref="H876:J876"/>
    <mergeCell ref="K876"/>
    <mergeCell ref="B871:G871"/>
    <mergeCell ref="H871:J871"/>
    <mergeCell ref="B872:G872"/>
    <mergeCell ref="H872:J872"/>
    <mergeCell ref="H873:J873"/>
    <mergeCell ref="B856:G856"/>
    <mergeCell ref="H856:J856"/>
    <mergeCell ref="B858:G858"/>
    <mergeCell ref="H858:J858"/>
    <mergeCell ref="B848:G848"/>
    <mergeCell ref="H848:J848"/>
    <mergeCell ref="B852:B853"/>
    <mergeCell ref="C852:C853"/>
    <mergeCell ref="D852:D853"/>
    <mergeCell ref="B859:G859"/>
    <mergeCell ref="H859:J859"/>
    <mergeCell ref="B860:G860"/>
    <mergeCell ref="H860:J860"/>
    <mergeCell ref="B861:G861"/>
    <mergeCell ref="H861:J861"/>
    <mergeCell ref="B862:G862"/>
    <mergeCell ref="H862:J862"/>
    <mergeCell ref="K827"/>
    <mergeCell ref="B830:G830"/>
    <mergeCell ref="H830:J830"/>
    <mergeCell ref="B835:G835"/>
    <mergeCell ref="H835:J835"/>
    <mergeCell ref="B836:G836"/>
    <mergeCell ref="H836:J836"/>
    <mergeCell ref="H837:J837"/>
    <mergeCell ref="B832:G832"/>
    <mergeCell ref="H832:J832"/>
    <mergeCell ref="B833:G833"/>
    <mergeCell ref="H833:J833"/>
    <mergeCell ref="B834:G834"/>
    <mergeCell ref="E852:E853"/>
    <mergeCell ref="F852:F853"/>
    <mergeCell ref="G852:H852"/>
    <mergeCell ref="I852:J852"/>
    <mergeCell ref="K837"/>
    <mergeCell ref="B842:G842"/>
    <mergeCell ref="H842:J842"/>
    <mergeCell ref="H843:J843"/>
    <mergeCell ref="K843"/>
    <mergeCell ref="K852:K853"/>
    <mergeCell ref="B820:G820"/>
    <mergeCell ref="H820:J820"/>
    <mergeCell ref="B822:G822"/>
    <mergeCell ref="H822:J822"/>
    <mergeCell ref="B812:G812"/>
    <mergeCell ref="H812:J812"/>
    <mergeCell ref="B816:B817"/>
    <mergeCell ref="C816:C817"/>
    <mergeCell ref="D816:D817"/>
    <mergeCell ref="B823:G823"/>
    <mergeCell ref="H823:J823"/>
    <mergeCell ref="B824:G824"/>
    <mergeCell ref="H824:J824"/>
    <mergeCell ref="B825:G825"/>
    <mergeCell ref="H825:J825"/>
    <mergeCell ref="H834:J834"/>
    <mergeCell ref="B826:G826"/>
    <mergeCell ref="H826:J826"/>
    <mergeCell ref="G827:J827"/>
    <mergeCell ref="B794:G794"/>
    <mergeCell ref="H794:J794"/>
    <mergeCell ref="B795:G795"/>
    <mergeCell ref="H795:J795"/>
    <mergeCell ref="B796:G796"/>
    <mergeCell ref="H796:J796"/>
    <mergeCell ref="B797:G797"/>
    <mergeCell ref="H797:J797"/>
    <mergeCell ref="H798:J798"/>
    <mergeCell ref="K798"/>
    <mergeCell ref="B802:G802"/>
    <mergeCell ref="H802:J802"/>
    <mergeCell ref="E816:E817"/>
    <mergeCell ref="F816:F817"/>
    <mergeCell ref="G816:H816"/>
    <mergeCell ref="I816:J816"/>
    <mergeCell ref="H803:J803"/>
    <mergeCell ref="K803"/>
    <mergeCell ref="B808:G808"/>
    <mergeCell ref="H808:J808"/>
    <mergeCell ref="H809:J809"/>
    <mergeCell ref="K809"/>
    <mergeCell ref="K816:K817"/>
    <mergeCell ref="G777:J777"/>
    <mergeCell ref="K777"/>
    <mergeCell ref="B779:G779"/>
    <mergeCell ref="H779:J779"/>
    <mergeCell ref="B781:G781"/>
    <mergeCell ref="H781:J781"/>
    <mergeCell ref="B782:G782"/>
    <mergeCell ref="H782:J782"/>
    <mergeCell ref="B783:G783"/>
    <mergeCell ref="H783:J783"/>
    <mergeCell ref="K789"/>
    <mergeCell ref="B791:G791"/>
    <mergeCell ref="H791:J791"/>
    <mergeCell ref="B793:G793"/>
    <mergeCell ref="H793:J793"/>
    <mergeCell ref="B784:G784"/>
    <mergeCell ref="H784:J784"/>
    <mergeCell ref="B785:G785"/>
    <mergeCell ref="H785:J785"/>
    <mergeCell ref="G789:J789"/>
    <mergeCell ref="B770:G770"/>
    <mergeCell ref="H770:J770"/>
    <mergeCell ref="B772:G772"/>
    <mergeCell ref="H772:J772"/>
    <mergeCell ref="B762:G762"/>
    <mergeCell ref="H762:J762"/>
    <mergeCell ref="B763:G763"/>
    <mergeCell ref="H763:J763"/>
    <mergeCell ref="B767:B768"/>
    <mergeCell ref="B773:G773"/>
    <mergeCell ref="H773:J773"/>
    <mergeCell ref="B774:G774"/>
    <mergeCell ref="H774:J774"/>
    <mergeCell ref="B775:G775"/>
    <mergeCell ref="H775:J775"/>
    <mergeCell ref="B776:G776"/>
    <mergeCell ref="H776:J776"/>
    <mergeCell ref="B749:G749"/>
    <mergeCell ref="H749:J749"/>
    <mergeCell ref="B750:G750"/>
    <mergeCell ref="H750:J750"/>
    <mergeCell ref="B751:G751"/>
    <mergeCell ref="H751:J751"/>
    <mergeCell ref="G755:J755"/>
    <mergeCell ref="K755"/>
    <mergeCell ref="B757:G757"/>
    <mergeCell ref="H757:J757"/>
    <mergeCell ref="B759:G759"/>
    <mergeCell ref="H759:J759"/>
    <mergeCell ref="B760:G760"/>
    <mergeCell ref="H760:J760"/>
    <mergeCell ref="B761:G761"/>
    <mergeCell ref="H761:J761"/>
    <mergeCell ref="C767:C768"/>
    <mergeCell ref="D767:D768"/>
    <mergeCell ref="E767:E768"/>
    <mergeCell ref="F767:F768"/>
    <mergeCell ref="G767:H767"/>
    <mergeCell ref="I767:J767"/>
    <mergeCell ref="K767:K768"/>
    <mergeCell ref="B738:G738"/>
    <mergeCell ref="H738:J738"/>
    <mergeCell ref="B739:G739"/>
    <mergeCell ref="H739:J739"/>
    <mergeCell ref="B740:G740"/>
    <mergeCell ref="H740:J740"/>
    <mergeCell ref="K743"/>
    <mergeCell ref="B745:G745"/>
    <mergeCell ref="H745:J745"/>
    <mergeCell ref="B747:G747"/>
    <mergeCell ref="H747:J747"/>
    <mergeCell ref="B741:G741"/>
    <mergeCell ref="H741:J741"/>
    <mergeCell ref="B742:G742"/>
    <mergeCell ref="H742:J742"/>
    <mergeCell ref="G743:J743"/>
    <mergeCell ref="B748:G748"/>
    <mergeCell ref="H748:J748"/>
    <mergeCell ref="B723:G723"/>
    <mergeCell ref="H723:J723"/>
    <mergeCell ref="B724:G724"/>
    <mergeCell ref="H724:J724"/>
    <mergeCell ref="B725:G725"/>
    <mergeCell ref="H725:J725"/>
    <mergeCell ref="H726:J726"/>
    <mergeCell ref="K726"/>
    <mergeCell ref="B729:G729"/>
    <mergeCell ref="H729:J729"/>
    <mergeCell ref="G733:H733"/>
    <mergeCell ref="I733:J733"/>
    <mergeCell ref="K733:K734"/>
    <mergeCell ref="B736:G736"/>
    <mergeCell ref="H736:J736"/>
    <mergeCell ref="B733:B734"/>
    <mergeCell ref="C733:C734"/>
    <mergeCell ref="D733:D734"/>
    <mergeCell ref="E733:E734"/>
    <mergeCell ref="F733:F734"/>
    <mergeCell ref="B712:G712"/>
    <mergeCell ref="H712:J712"/>
    <mergeCell ref="B713:G713"/>
    <mergeCell ref="H713:J713"/>
    <mergeCell ref="B714:G714"/>
    <mergeCell ref="H714:J714"/>
    <mergeCell ref="K717"/>
    <mergeCell ref="B719:G719"/>
    <mergeCell ref="H719:J719"/>
    <mergeCell ref="B721:G721"/>
    <mergeCell ref="H721:J721"/>
    <mergeCell ref="B715:G715"/>
    <mergeCell ref="H715:J715"/>
    <mergeCell ref="B716:G716"/>
    <mergeCell ref="H716:J716"/>
    <mergeCell ref="G717:J717"/>
    <mergeCell ref="B722:G722"/>
    <mergeCell ref="H722:J722"/>
    <mergeCell ref="B697:G697"/>
    <mergeCell ref="H697:J697"/>
    <mergeCell ref="B698:G698"/>
    <mergeCell ref="H698:J698"/>
    <mergeCell ref="B699:G699"/>
    <mergeCell ref="H699:J699"/>
    <mergeCell ref="H700:J700"/>
    <mergeCell ref="K700"/>
    <mergeCell ref="B703:G703"/>
    <mergeCell ref="H703:J703"/>
    <mergeCell ref="G707:H707"/>
    <mergeCell ref="I707:J707"/>
    <mergeCell ref="K707:K708"/>
    <mergeCell ref="B710:G710"/>
    <mergeCell ref="H710:J710"/>
    <mergeCell ref="B707:B708"/>
    <mergeCell ref="C707:C708"/>
    <mergeCell ref="D707:D708"/>
    <mergeCell ref="E707:E708"/>
    <mergeCell ref="F707:F708"/>
    <mergeCell ref="B686:G686"/>
    <mergeCell ref="H686:J686"/>
    <mergeCell ref="B687:G687"/>
    <mergeCell ref="H687:J687"/>
    <mergeCell ref="B688:G688"/>
    <mergeCell ref="H688:J688"/>
    <mergeCell ref="K691"/>
    <mergeCell ref="B693:G693"/>
    <mergeCell ref="H693:J693"/>
    <mergeCell ref="B695:G695"/>
    <mergeCell ref="H695:J695"/>
    <mergeCell ref="B689:G689"/>
    <mergeCell ref="H689:J689"/>
    <mergeCell ref="B690:G690"/>
    <mergeCell ref="H690:J690"/>
    <mergeCell ref="G691:J691"/>
    <mergeCell ref="B696:G696"/>
    <mergeCell ref="H696:J696"/>
    <mergeCell ref="B670:G670"/>
    <mergeCell ref="H670:J670"/>
    <mergeCell ref="B671:G671"/>
    <mergeCell ref="H671:J671"/>
    <mergeCell ref="B672:G672"/>
    <mergeCell ref="H672:J672"/>
    <mergeCell ref="B673:G673"/>
    <mergeCell ref="H673:J673"/>
    <mergeCell ref="H674:J674"/>
    <mergeCell ref="K674"/>
    <mergeCell ref="B677:G677"/>
    <mergeCell ref="H677:J677"/>
    <mergeCell ref="G681:H681"/>
    <mergeCell ref="I681:J681"/>
    <mergeCell ref="K681:K682"/>
    <mergeCell ref="B684:G684"/>
    <mergeCell ref="H684:J684"/>
    <mergeCell ref="B681:B682"/>
    <mergeCell ref="C681:C682"/>
    <mergeCell ref="D681:D682"/>
    <mergeCell ref="E681:E682"/>
    <mergeCell ref="F681:F682"/>
    <mergeCell ref="B658:G658"/>
    <mergeCell ref="H658:J658"/>
    <mergeCell ref="B660:G660"/>
    <mergeCell ref="H660:J660"/>
    <mergeCell ref="B661:G661"/>
    <mergeCell ref="H661:J661"/>
    <mergeCell ref="B662:G662"/>
    <mergeCell ref="H662:J662"/>
    <mergeCell ref="B663:G663"/>
    <mergeCell ref="H663:J663"/>
    <mergeCell ref="B664:G664"/>
    <mergeCell ref="H664:J664"/>
    <mergeCell ref="G665:J665"/>
    <mergeCell ref="K665"/>
    <mergeCell ref="B667:G667"/>
    <mergeCell ref="H667:J667"/>
    <mergeCell ref="B669:G669"/>
    <mergeCell ref="H669:J669"/>
    <mergeCell ref="B638:G638"/>
    <mergeCell ref="H638:J638"/>
    <mergeCell ref="B639:G639"/>
    <mergeCell ref="H639:J639"/>
    <mergeCell ref="B640:G640"/>
    <mergeCell ref="H640:J640"/>
    <mergeCell ref="I655:J655"/>
    <mergeCell ref="K655:K656"/>
    <mergeCell ref="B641:G641"/>
    <mergeCell ref="H641:J641"/>
    <mergeCell ref="H642:J642"/>
    <mergeCell ref="K642"/>
    <mergeCell ref="B648:G648"/>
    <mergeCell ref="H648:J648"/>
    <mergeCell ref="H649:J649"/>
    <mergeCell ref="K649"/>
    <mergeCell ref="B651:G651"/>
    <mergeCell ref="H651:J651"/>
    <mergeCell ref="B655:B656"/>
    <mergeCell ref="C655:C656"/>
    <mergeCell ref="D655:D656"/>
    <mergeCell ref="E655:E656"/>
    <mergeCell ref="F655:F656"/>
    <mergeCell ref="G655:H655"/>
    <mergeCell ref="B626:G626"/>
    <mergeCell ref="H626:J626"/>
    <mergeCell ref="B628:G628"/>
    <mergeCell ref="H628:J628"/>
    <mergeCell ref="B629:G629"/>
    <mergeCell ref="H629:J629"/>
    <mergeCell ref="B630:G630"/>
    <mergeCell ref="H630:J630"/>
    <mergeCell ref="B631:G631"/>
    <mergeCell ref="H631:J631"/>
    <mergeCell ref="B632:G632"/>
    <mergeCell ref="H632:J632"/>
    <mergeCell ref="G633:J633"/>
    <mergeCell ref="K633"/>
    <mergeCell ref="B635:G635"/>
    <mergeCell ref="H635:J635"/>
    <mergeCell ref="B637:G637"/>
    <mergeCell ref="H637:J637"/>
    <mergeCell ref="B604:G604"/>
    <mergeCell ref="H604:J604"/>
    <mergeCell ref="B605:G605"/>
    <mergeCell ref="H605:J605"/>
    <mergeCell ref="B606:G606"/>
    <mergeCell ref="H606:J606"/>
    <mergeCell ref="I621:J621"/>
    <mergeCell ref="K621:K622"/>
    <mergeCell ref="B607:G607"/>
    <mergeCell ref="H607:J607"/>
    <mergeCell ref="H608:J608"/>
    <mergeCell ref="K608"/>
    <mergeCell ref="B612:G612"/>
    <mergeCell ref="H612:J612"/>
    <mergeCell ref="H613:J613"/>
    <mergeCell ref="K613"/>
    <mergeCell ref="B617:G617"/>
    <mergeCell ref="H617:J617"/>
    <mergeCell ref="B621:B622"/>
    <mergeCell ref="C621:C622"/>
    <mergeCell ref="D621:D622"/>
    <mergeCell ref="E621:E622"/>
    <mergeCell ref="F621:F622"/>
    <mergeCell ref="G621:H621"/>
    <mergeCell ref="B591:G591"/>
    <mergeCell ref="H591:J591"/>
    <mergeCell ref="B593:G593"/>
    <mergeCell ref="H593:J593"/>
    <mergeCell ref="B594:G594"/>
    <mergeCell ref="H594:J594"/>
    <mergeCell ref="B595:G595"/>
    <mergeCell ref="H595:J595"/>
    <mergeCell ref="B596:G596"/>
    <mergeCell ref="H596:J596"/>
    <mergeCell ref="B597:G597"/>
    <mergeCell ref="H597:J597"/>
    <mergeCell ref="G598:J598"/>
    <mergeCell ref="K598"/>
    <mergeCell ref="B601:G601"/>
    <mergeCell ref="H601:J601"/>
    <mergeCell ref="B603:G603"/>
    <mergeCell ref="H603:J603"/>
    <mergeCell ref="B565:G565"/>
    <mergeCell ref="H565:J565"/>
    <mergeCell ref="B566:G566"/>
    <mergeCell ref="H566:J566"/>
    <mergeCell ref="B567:G567"/>
    <mergeCell ref="H567:J567"/>
    <mergeCell ref="I586:J586"/>
    <mergeCell ref="K586:K587"/>
    <mergeCell ref="B568:G568"/>
    <mergeCell ref="H568:J568"/>
    <mergeCell ref="H569:J569"/>
    <mergeCell ref="K569"/>
    <mergeCell ref="B575:G575"/>
    <mergeCell ref="H575:J575"/>
    <mergeCell ref="H576:J576"/>
    <mergeCell ref="K576"/>
    <mergeCell ref="B582:G582"/>
    <mergeCell ref="H582:J582"/>
    <mergeCell ref="B586:B587"/>
    <mergeCell ref="C586:C587"/>
    <mergeCell ref="D586:D587"/>
    <mergeCell ref="E586:E587"/>
    <mergeCell ref="F586:F587"/>
    <mergeCell ref="G586:H586"/>
    <mergeCell ref="B553:G553"/>
    <mergeCell ref="H553:J553"/>
    <mergeCell ref="B555:G555"/>
    <mergeCell ref="H555:J555"/>
    <mergeCell ref="B556:G556"/>
    <mergeCell ref="H556:J556"/>
    <mergeCell ref="B557:G557"/>
    <mergeCell ref="H557:J557"/>
    <mergeCell ref="B558:G558"/>
    <mergeCell ref="H558:J558"/>
    <mergeCell ref="B559:G559"/>
    <mergeCell ref="H559:J559"/>
    <mergeCell ref="G560:J560"/>
    <mergeCell ref="K560"/>
    <mergeCell ref="B562:G562"/>
    <mergeCell ref="H562:J562"/>
    <mergeCell ref="B564:G564"/>
    <mergeCell ref="H564:J564"/>
    <mergeCell ref="B529:G529"/>
    <mergeCell ref="H529:J529"/>
    <mergeCell ref="I548:J548"/>
    <mergeCell ref="K548:K549"/>
    <mergeCell ref="B530:G530"/>
    <mergeCell ref="H530:J530"/>
    <mergeCell ref="H531:J531"/>
    <mergeCell ref="K531"/>
    <mergeCell ref="B537:G537"/>
    <mergeCell ref="H537:J537"/>
    <mergeCell ref="H538:J538"/>
    <mergeCell ref="K538"/>
    <mergeCell ref="B544:G544"/>
    <mergeCell ref="H544:J544"/>
    <mergeCell ref="B548:B549"/>
    <mergeCell ref="C548:C549"/>
    <mergeCell ref="D548:D549"/>
    <mergeCell ref="E548:E549"/>
    <mergeCell ref="F548:F549"/>
    <mergeCell ref="G548:H548"/>
    <mergeCell ref="B517:G517"/>
    <mergeCell ref="H517:J517"/>
    <mergeCell ref="B518:G518"/>
    <mergeCell ref="H518:J518"/>
    <mergeCell ref="K521"/>
    <mergeCell ref="B524:G524"/>
    <mergeCell ref="H524:J524"/>
    <mergeCell ref="B526:G526"/>
    <mergeCell ref="H526:J526"/>
    <mergeCell ref="B519:G519"/>
    <mergeCell ref="H519:J519"/>
    <mergeCell ref="B520:G520"/>
    <mergeCell ref="H520:J520"/>
    <mergeCell ref="G521:J521"/>
    <mergeCell ref="B527:G527"/>
    <mergeCell ref="H527:J527"/>
    <mergeCell ref="B528:G528"/>
    <mergeCell ref="H528:J528"/>
    <mergeCell ref="B501:G501"/>
    <mergeCell ref="H501:J501"/>
    <mergeCell ref="H502:J502"/>
    <mergeCell ref="K502"/>
    <mergeCell ref="B504:G504"/>
    <mergeCell ref="H504:J504"/>
    <mergeCell ref="G508:H508"/>
    <mergeCell ref="I508:J508"/>
    <mergeCell ref="K508:K509"/>
    <mergeCell ref="B514:G514"/>
    <mergeCell ref="H514:J514"/>
    <mergeCell ref="B508:B509"/>
    <mergeCell ref="C508:C509"/>
    <mergeCell ref="D508:D509"/>
    <mergeCell ref="E508:E509"/>
    <mergeCell ref="F508:F509"/>
    <mergeCell ref="B516:G516"/>
    <mergeCell ref="H516:J516"/>
    <mergeCell ref="G487:J487"/>
    <mergeCell ref="K487"/>
    <mergeCell ref="B489:G489"/>
    <mergeCell ref="H489:J489"/>
    <mergeCell ref="B491:G491"/>
    <mergeCell ref="H491:J491"/>
    <mergeCell ref="B492:G492"/>
    <mergeCell ref="H492:J492"/>
    <mergeCell ref="B493:G493"/>
    <mergeCell ref="H493:J493"/>
    <mergeCell ref="K496"/>
    <mergeCell ref="B498:G498"/>
    <mergeCell ref="H498:J498"/>
    <mergeCell ref="H499:J499"/>
    <mergeCell ref="K499"/>
    <mergeCell ref="B494:G494"/>
    <mergeCell ref="H494:J494"/>
    <mergeCell ref="B495:G495"/>
    <mergeCell ref="H495:J495"/>
    <mergeCell ref="H496:J496"/>
    <mergeCell ref="B477:G477"/>
    <mergeCell ref="H477:J477"/>
    <mergeCell ref="B479:G479"/>
    <mergeCell ref="H479:J479"/>
    <mergeCell ref="B469:G469"/>
    <mergeCell ref="H469:J469"/>
    <mergeCell ref="B470:G470"/>
    <mergeCell ref="H470:J470"/>
    <mergeCell ref="B474:B475"/>
    <mergeCell ref="B480:G480"/>
    <mergeCell ref="H480:J480"/>
    <mergeCell ref="B481:G481"/>
    <mergeCell ref="H481:J481"/>
    <mergeCell ref="B482:G482"/>
    <mergeCell ref="H482:J482"/>
    <mergeCell ref="B483:G483"/>
    <mergeCell ref="H483:J483"/>
    <mergeCell ref="G462:J462"/>
    <mergeCell ref="K462"/>
    <mergeCell ref="B464:G464"/>
    <mergeCell ref="H464:J464"/>
    <mergeCell ref="B466:G466"/>
    <mergeCell ref="H466:J466"/>
    <mergeCell ref="B467:G467"/>
    <mergeCell ref="H467:J467"/>
    <mergeCell ref="B468:G468"/>
    <mergeCell ref="H468:J468"/>
    <mergeCell ref="C474:C475"/>
    <mergeCell ref="D474:D475"/>
    <mergeCell ref="E474:E475"/>
    <mergeCell ref="F474:F475"/>
    <mergeCell ref="G474:H474"/>
    <mergeCell ref="I474:J474"/>
    <mergeCell ref="K474:K475"/>
    <mergeCell ref="B455:G455"/>
    <mergeCell ref="H455:J455"/>
    <mergeCell ref="B457:G457"/>
    <mergeCell ref="H457:J457"/>
    <mergeCell ref="B447:G447"/>
    <mergeCell ref="H447:J447"/>
    <mergeCell ref="B448:G448"/>
    <mergeCell ref="H448:J448"/>
    <mergeCell ref="B452:B453"/>
    <mergeCell ref="B458:G458"/>
    <mergeCell ref="H458:J458"/>
    <mergeCell ref="B459:G459"/>
    <mergeCell ref="H459:J459"/>
    <mergeCell ref="B460:G460"/>
    <mergeCell ref="H460:J460"/>
    <mergeCell ref="B461:G461"/>
    <mergeCell ref="H461:J461"/>
    <mergeCell ref="G440:J440"/>
    <mergeCell ref="K440"/>
    <mergeCell ref="B442:G442"/>
    <mergeCell ref="H442:J442"/>
    <mergeCell ref="B444:G444"/>
    <mergeCell ref="H444:J444"/>
    <mergeCell ref="B445:G445"/>
    <mergeCell ref="H445:J445"/>
    <mergeCell ref="B446:G446"/>
    <mergeCell ref="H446:J446"/>
    <mergeCell ref="C452:C453"/>
    <mergeCell ref="D452:D453"/>
    <mergeCell ref="E452:E453"/>
    <mergeCell ref="F452:F453"/>
    <mergeCell ref="G452:H452"/>
    <mergeCell ref="I452:J452"/>
    <mergeCell ref="K452:K453"/>
    <mergeCell ref="B433:G433"/>
    <mergeCell ref="H433:J433"/>
    <mergeCell ref="B435:G435"/>
    <mergeCell ref="H435:J435"/>
    <mergeCell ref="B425:G425"/>
    <mergeCell ref="H425:J425"/>
    <mergeCell ref="B429:B430"/>
    <mergeCell ref="C429:C430"/>
    <mergeCell ref="D429:D430"/>
    <mergeCell ref="B436:G436"/>
    <mergeCell ref="H436:J436"/>
    <mergeCell ref="B437:G437"/>
    <mergeCell ref="H437:J437"/>
    <mergeCell ref="B438:G438"/>
    <mergeCell ref="H438:J438"/>
    <mergeCell ref="B439:G439"/>
    <mergeCell ref="H439:J439"/>
    <mergeCell ref="K416:K417"/>
    <mergeCell ref="B419:G419"/>
    <mergeCell ref="H419:J419"/>
    <mergeCell ref="B421:G421"/>
    <mergeCell ref="H421:J421"/>
    <mergeCell ref="B412:G412"/>
    <mergeCell ref="H412:J412"/>
    <mergeCell ref="B416:B417"/>
    <mergeCell ref="C416:C417"/>
    <mergeCell ref="D416:D417"/>
    <mergeCell ref="E429:E430"/>
    <mergeCell ref="F429:F430"/>
    <mergeCell ref="G429:H429"/>
    <mergeCell ref="I429:J429"/>
    <mergeCell ref="B422:G422"/>
    <mergeCell ref="H422:J422"/>
    <mergeCell ref="B423:G423"/>
    <mergeCell ref="H423:J423"/>
    <mergeCell ref="B424:G424"/>
    <mergeCell ref="H424:J424"/>
    <mergeCell ref="K429:K430"/>
    <mergeCell ref="B406:G406"/>
    <mergeCell ref="H406:J406"/>
    <mergeCell ref="B408:G408"/>
    <mergeCell ref="H408:J408"/>
    <mergeCell ref="B399:G399"/>
    <mergeCell ref="H399:J399"/>
    <mergeCell ref="B403:B404"/>
    <mergeCell ref="C403:C404"/>
    <mergeCell ref="D403:D404"/>
    <mergeCell ref="E416:E417"/>
    <mergeCell ref="F416:F417"/>
    <mergeCell ref="G416:H416"/>
    <mergeCell ref="I416:J416"/>
    <mergeCell ref="B409:G409"/>
    <mergeCell ref="H409:J409"/>
    <mergeCell ref="B410:G410"/>
    <mergeCell ref="H410:J410"/>
    <mergeCell ref="B411:G411"/>
    <mergeCell ref="H411:J411"/>
    <mergeCell ref="K379"/>
    <mergeCell ref="B382:G382"/>
    <mergeCell ref="H382:J382"/>
    <mergeCell ref="H383:J383"/>
    <mergeCell ref="K383"/>
    <mergeCell ref="K390:K391"/>
    <mergeCell ref="B393:G393"/>
    <mergeCell ref="H393:J393"/>
    <mergeCell ref="B395:G395"/>
    <mergeCell ref="H395:J395"/>
    <mergeCell ref="B386:G386"/>
    <mergeCell ref="H386:J386"/>
    <mergeCell ref="B390:B391"/>
    <mergeCell ref="C390:C391"/>
    <mergeCell ref="D390:D391"/>
    <mergeCell ref="E403:E404"/>
    <mergeCell ref="F403:F404"/>
    <mergeCell ref="G403:H403"/>
    <mergeCell ref="I403:J403"/>
    <mergeCell ref="B396:G396"/>
    <mergeCell ref="H396:J396"/>
    <mergeCell ref="B397:G397"/>
    <mergeCell ref="H397:J397"/>
    <mergeCell ref="B398:G398"/>
    <mergeCell ref="H398:J398"/>
    <mergeCell ref="K403:K404"/>
    <mergeCell ref="B372:G372"/>
    <mergeCell ref="H372:J372"/>
    <mergeCell ref="B374:G374"/>
    <mergeCell ref="H374:J374"/>
    <mergeCell ref="B375:G375"/>
    <mergeCell ref="H375:J375"/>
    <mergeCell ref="B376:G376"/>
    <mergeCell ref="H376:J376"/>
    <mergeCell ref="B377:G377"/>
    <mergeCell ref="H377:J377"/>
    <mergeCell ref="B378:G378"/>
    <mergeCell ref="H378:J378"/>
    <mergeCell ref="E390:E391"/>
    <mergeCell ref="F390:F391"/>
    <mergeCell ref="G390:H390"/>
    <mergeCell ref="I390:J390"/>
    <mergeCell ref="H379:J379"/>
    <mergeCell ref="B354:G354"/>
    <mergeCell ref="H354:J354"/>
    <mergeCell ref="B355:G355"/>
    <mergeCell ref="H355:J355"/>
    <mergeCell ref="B356:G356"/>
    <mergeCell ref="H356:J356"/>
    <mergeCell ref="B357:G357"/>
    <mergeCell ref="H357:J357"/>
    <mergeCell ref="H358:J358"/>
    <mergeCell ref="K358"/>
    <mergeCell ref="B361:G361"/>
    <mergeCell ref="H361:J361"/>
    <mergeCell ref="H362:J362"/>
    <mergeCell ref="K362"/>
    <mergeCell ref="B365:G365"/>
    <mergeCell ref="H365:J365"/>
    <mergeCell ref="G369:J369"/>
    <mergeCell ref="K369"/>
    <mergeCell ref="B341:G341"/>
    <mergeCell ref="H341:J341"/>
    <mergeCell ref="B343:G343"/>
    <mergeCell ref="H343:J343"/>
    <mergeCell ref="B344:G344"/>
    <mergeCell ref="H344:J344"/>
    <mergeCell ref="B345:G345"/>
    <mergeCell ref="H345:J345"/>
    <mergeCell ref="B346:G346"/>
    <mergeCell ref="H346:J346"/>
    <mergeCell ref="B347:G347"/>
    <mergeCell ref="H347:J347"/>
    <mergeCell ref="G348:J348"/>
    <mergeCell ref="K348"/>
    <mergeCell ref="B351:G351"/>
    <mergeCell ref="H351:J351"/>
    <mergeCell ref="B353:G353"/>
    <mergeCell ref="H353:J353"/>
    <mergeCell ref="B321:G321"/>
    <mergeCell ref="H321:J321"/>
    <mergeCell ref="B322:G322"/>
    <mergeCell ref="H322:J322"/>
    <mergeCell ref="B323:G323"/>
    <mergeCell ref="H323:J323"/>
    <mergeCell ref="I336:J336"/>
    <mergeCell ref="K336:K337"/>
    <mergeCell ref="B324:G324"/>
    <mergeCell ref="H324:J324"/>
    <mergeCell ref="H325:J325"/>
    <mergeCell ref="K325"/>
    <mergeCell ref="B328:G328"/>
    <mergeCell ref="H328:J328"/>
    <mergeCell ref="H329:J329"/>
    <mergeCell ref="K329"/>
    <mergeCell ref="B332:G332"/>
    <mergeCell ref="H332:J332"/>
    <mergeCell ref="B336:B337"/>
    <mergeCell ref="C336:C337"/>
    <mergeCell ref="D336:D337"/>
    <mergeCell ref="E336:E337"/>
    <mergeCell ref="F336:F337"/>
    <mergeCell ref="G336:H336"/>
    <mergeCell ref="B308:G308"/>
    <mergeCell ref="H308:J308"/>
    <mergeCell ref="B310:G310"/>
    <mergeCell ref="H310:J310"/>
    <mergeCell ref="B311:G311"/>
    <mergeCell ref="H311:J311"/>
    <mergeCell ref="B312:G312"/>
    <mergeCell ref="H312:J312"/>
    <mergeCell ref="B313:G313"/>
    <mergeCell ref="H313:J313"/>
    <mergeCell ref="B314:G314"/>
    <mergeCell ref="H314:J314"/>
    <mergeCell ref="G315:J315"/>
    <mergeCell ref="K315"/>
    <mergeCell ref="B318:G318"/>
    <mergeCell ref="H318:J318"/>
    <mergeCell ref="B320:G320"/>
    <mergeCell ref="H320:J320"/>
    <mergeCell ref="B290:G290"/>
    <mergeCell ref="H290:J290"/>
    <mergeCell ref="B291:G291"/>
    <mergeCell ref="H291:J291"/>
    <mergeCell ref="B292:G292"/>
    <mergeCell ref="H292:J292"/>
    <mergeCell ref="I303:J303"/>
    <mergeCell ref="K303:K304"/>
    <mergeCell ref="B293:G293"/>
    <mergeCell ref="H293:J293"/>
    <mergeCell ref="H294:J294"/>
    <mergeCell ref="K294"/>
    <mergeCell ref="B296:G296"/>
    <mergeCell ref="H296:J296"/>
    <mergeCell ref="H297:J297"/>
    <mergeCell ref="K297"/>
    <mergeCell ref="B299:G299"/>
    <mergeCell ref="H299:J299"/>
    <mergeCell ref="B303:B304"/>
    <mergeCell ref="C303:C304"/>
    <mergeCell ref="D303:D304"/>
    <mergeCell ref="E303:E304"/>
    <mergeCell ref="F303:F304"/>
    <mergeCell ref="G303:H303"/>
    <mergeCell ref="G273:J273"/>
    <mergeCell ref="K273"/>
    <mergeCell ref="B275:G275"/>
    <mergeCell ref="H275:J275"/>
    <mergeCell ref="B277:G277"/>
    <mergeCell ref="H277:J277"/>
    <mergeCell ref="B278:G278"/>
    <mergeCell ref="H278:J278"/>
    <mergeCell ref="B279:G279"/>
    <mergeCell ref="H279:J279"/>
    <mergeCell ref="K285"/>
    <mergeCell ref="B287:G287"/>
    <mergeCell ref="H287:J287"/>
    <mergeCell ref="B289:G289"/>
    <mergeCell ref="H289:J289"/>
    <mergeCell ref="B280:G280"/>
    <mergeCell ref="H280:J280"/>
    <mergeCell ref="B281:G281"/>
    <mergeCell ref="H281:J281"/>
    <mergeCell ref="G285:J285"/>
    <mergeCell ref="B266:G266"/>
    <mergeCell ref="H266:J266"/>
    <mergeCell ref="B268:G268"/>
    <mergeCell ref="H268:J268"/>
    <mergeCell ref="B256:G256"/>
    <mergeCell ref="H256:J256"/>
    <mergeCell ref="B263:B264"/>
    <mergeCell ref="C263:C264"/>
    <mergeCell ref="D263:D264"/>
    <mergeCell ref="B269:G269"/>
    <mergeCell ref="H269:J269"/>
    <mergeCell ref="B270:G270"/>
    <mergeCell ref="H270:J270"/>
    <mergeCell ref="B271:G271"/>
    <mergeCell ref="H271:J271"/>
    <mergeCell ref="B272:G272"/>
    <mergeCell ref="H272:J272"/>
    <mergeCell ref="B247:G247"/>
    <mergeCell ref="H247:J247"/>
    <mergeCell ref="B248:G248"/>
    <mergeCell ref="H248:J248"/>
    <mergeCell ref="B249:G249"/>
    <mergeCell ref="H249:J249"/>
    <mergeCell ref="B250:G250"/>
    <mergeCell ref="H250:J250"/>
    <mergeCell ref="E263:E264"/>
    <mergeCell ref="F263:F264"/>
    <mergeCell ref="G263:H263"/>
    <mergeCell ref="I263:J263"/>
    <mergeCell ref="H251:J251"/>
    <mergeCell ref="K251"/>
    <mergeCell ref="B253:G253"/>
    <mergeCell ref="H253:J253"/>
    <mergeCell ref="H254:J254"/>
    <mergeCell ref="K254"/>
    <mergeCell ref="K263:K264"/>
    <mergeCell ref="B221:G221"/>
    <mergeCell ref="H221:J221"/>
    <mergeCell ref="B222:G222"/>
    <mergeCell ref="H222:J222"/>
    <mergeCell ref="H223:J223"/>
    <mergeCell ref="K223"/>
    <mergeCell ref="B228:G228"/>
    <mergeCell ref="H228:J228"/>
    <mergeCell ref="H231:J231"/>
    <mergeCell ref="K231"/>
    <mergeCell ref="B238:G238"/>
    <mergeCell ref="H238:J238"/>
    <mergeCell ref="G241:J241"/>
    <mergeCell ref="K241"/>
    <mergeCell ref="B244:G244"/>
    <mergeCell ref="H244:J244"/>
    <mergeCell ref="B246:G246"/>
    <mergeCell ref="H246:J246"/>
    <mergeCell ref="B212:G212"/>
    <mergeCell ref="H212:J212"/>
    <mergeCell ref="B209:B210"/>
    <mergeCell ref="C209:C210"/>
    <mergeCell ref="D209:D210"/>
    <mergeCell ref="E209:E210"/>
    <mergeCell ref="F209:F210"/>
    <mergeCell ref="K214"/>
    <mergeCell ref="B216:G216"/>
    <mergeCell ref="H216:J216"/>
    <mergeCell ref="B218:G218"/>
    <mergeCell ref="H218:J218"/>
    <mergeCell ref="G214:J214"/>
    <mergeCell ref="B219:G219"/>
    <mergeCell ref="H219:J219"/>
    <mergeCell ref="B220:G220"/>
    <mergeCell ref="H220:J220"/>
    <mergeCell ref="K193"/>
    <mergeCell ref="B195:G195"/>
    <mergeCell ref="H195:J195"/>
    <mergeCell ref="H196:J196"/>
    <mergeCell ref="K196"/>
    <mergeCell ref="B191:G191"/>
    <mergeCell ref="H191:J191"/>
    <mergeCell ref="B192:G192"/>
    <mergeCell ref="H192:J192"/>
    <mergeCell ref="H193:J193"/>
    <mergeCell ref="B200:G200"/>
    <mergeCell ref="H200:J200"/>
    <mergeCell ref="H203:J203"/>
    <mergeCell ref="K203"/>
    <mergeCell ref="B206:G206"/>
    <mergeCell ref="H206:J206"/>
    <mergeCell ref="G209:H209"/>
    <mergeCell ref="I209:J209"/>
    <mergeCell ref="K209:K210"/>
    <mergeCell ref="B182:G182"/>
    <mergeCell ref="H182:J182"/>
    <mergeCell ref="B176:G176"/>
    <mergeCell ref="H176:J176"/>
    <mergeCell ref="B179:B180"/>
    <mergeCell ref="C179:C180"/>
    <mergeCell ref="D179:D180"/>
    <mergeCell ref="G184:J184"/>
    <mergeCell ref="K184"/>
    <mergeCell ref="B186:G186"/>
    <mergeCell ref="H186:J186"/>
    <mergeCell ref="B188:G188"/>
    <mergeCell ref="H188:J188"/>
    <mergeCell ref="B189:G189"/>
    <mergeCell ref="H189:J189"/>
    <mergeCell ref="B190:G190"/>
    <mergeCell ref="H190:J190"/>
    <mergeCell ref="H160:J160"/>
    <mergeCell ref="G153:J153"/>
    <mergeCell ref="K153"/>
    <mergeCell ref="B156:G156"/>
    <mergeCell ref="H156:J156"/>
    <mergeCell ref="B161:G161"/>
    <mergeCell ref="H161:J161"/>
    <mergeCell ref="B162:G162"/>
    <mergeCell ref="H162:J162"/>
    <mergeCell ref="H163:J163"/>
    <mergeCell ref="B158:G158"/>
    <mergeCell ref="H158:J158"/>
    <mergeCell ref="B159:G159"/>
    <mergeCell ref="H159:J159"/>
    <mergeCell ref="B160:G160"/>
    <mergeCell ref="E179:E180"/>
    <mergeCell ref="F179:F180"/>
    <mergeCell ref="G179:H179"/>
    <mergeCell ref="I179:J179"/>
    <mergeCell ref="K163"/>
    <mergeCell ref="B169:G169"/>
    <mergeCell ref="H169:J169"/>
    <mergeCell ref="H170:J170"/>
    <mergeCell ref="K170"/>
    <mergeCell ref="K179:K180"/>
    <mergeCell ref="E145:E146"/>
    <mergeCell ref="F145:F146"/>
    <mergeCell ref="G145:H145"/>
    <mergeCell ref="I145:J145"/>
    <mergeCell ref="B139:G139"/>
    <mergeCell ref="H139:J139"/>
    <mergeCell ref="B140:G140"/>
    <mergeCell ref="H140:J140"/>
    <mergeCell ref="B141:G141"/>
    <mergeCell ref="H141:J141"/>
    <mergeCell ref="K145:K146"/>
    <mergeCell ref="B151:G151"/>
    <mergeCell ref="H151:J151"/>
    <mergeCell ref="B142:G142"/>
    <mergeCell ref="H142:J142"/>
    <mergeCell ref="B145:B146"/>
    <mergeCell ref="C145:C146"/>
    <mergeCell ref="D145:D146"/>
    <mergeCell ref="B122:G122"/>
    <mergeCell ref="H122:J122"/>
    <mergeCell ref="B123:G123"/>
    <mergeCell ref="H123:J123"/>
    <mergeCell ref="B124:G124"/>
    <mergeCell ref="H124:J124"/>
    <mergeCell ref="B125:G125"/>
    <mergeCell ref="H125:J125"/>
    <mergeCell ref="H128:J128"/>
    <mergeCell ref="K128"/>
    <mergeCell ref="B131:G131"/>
    <mergeCell ref="H131:J131"/>
    <mergeCell ref="G134:J134"/>
    <mergeCell ref="K134"/>
    <mergeCell ref="B136:G136"/>
    <mergeCell ref="H136:J136"/>
    <mergeCell ref="B138:G138"/>
    <mergeCell ref="H138:J138"/>
    <mergeCell ref="E116:E117"/>
    <mergeCell ref="F116:F117"/>
    <mergeCell ref="G116:H116"/>
    <mergeCell ref="I116:J116"/>
    <mergeCell ref="K108"/>
    <mergeCell ref="B110:G110"/>
    <mergeCell ref="H110:J110"/>
    <mergeCell ref="H111:J111"/>
    <mergeCell ref="K111"/>
    <mergeCell ref="K116:K117"/>
    <mergeCell ref="B119:G119"/>
    <mergeCell ref="H119:J119"/>
    <mergeCell ref="B121:G121"/>
    <mergeCell ref="H121:J121"/>
    <mergeCell ref="B113:G113"/>
    <mergeCell ref="H113:J113"/>
    <mergeCell ref="B116:B117"/>
    <mergeCell ref="C116:C117"/>
    <mergeCell ref="D116:D117"/>
    <mergeCell ref="B97:G97"/>
    <mergeCell ref="H97:J97"/>
    <mergeCell ref="B85:G85"/>
    <mergeCell ref="H85:J85"/>
    <mergeCell ref="B86:G86"/>
    <mergeCell ref="H86:J86"/>
    <mergeCell ref="B89:B90"/>
    <mergeCell ref="H105:J105"/>
    <mergeCell ref="G99:J99"/>
    <mergeCell ref="K99"/>
    <mergeCell ref="B101:G101"/>
    <mergeCell ref="H101:J101"/>
    <mergeCell ref="B106:G106"/>
    <mergeCell ref="H106:J106"/>
    <mergeCell ref="B107:G107"/>
    <mergeCell ref="H107:J107"/>
    <mergeCell ref="H108:J108"/>
    <mergeCell ref="B103:G103"/>
    <mergeCell ref="H103:J103"/>
    <mergeCell ref="B104:G104"/>
    <mergeCell ref="H104:J104"/>
    <mergeCell ref="B105:G105"/>
    <mergeCell ref="G78:J78"/>
    <mergeCell ref="K78"/>
    <mergeCell ref="B80:G80"/>
    <mergeCell ref="H80:J80"/>
    <mergeCell ref="B82:G82"/>
    <mergeCell ref="H82:J82"/>
    <mergeCell ref="B83:G83"/>
    <mergeCell ref="H83:J83"/>
    <mergeCell ref="B84:G84"/>
    <mergeCell ref="H84:J84"/>
    <mergeCell ref="C89:C90"/>
    <mergeCell ref="D89:D90"/>
    <mergeCell ref="E89:E90"/>
    <mergeCell ref="F89:F90"/>
    <mergeCell ref="G89:H89"/>
    <mergeCell ref="I89:J89"/>
    <mergeCell ref="K89:K90"/>
    <mergeCell ref="E73:E74"/>
    <mergeCell ref="F73:F74"/>
    <mergeCell ref="G73:H73"/>
    <mergeCell ref="I73:J73"/>
    <mergeCell ref="B67:G67"/>
    <mergeCell ref="H67:J67"/>
    <mergeCell ref="B68:G68"/>
    <mergeCell ref="H68:J68"/>
    <mergeCell ref="B69:G69"/>
    <mergeCell ref="H69:J69"/>
    <mergeCell ref="K73:K74"/>
    <mergeCell ref="B76:G76"/>
    <mergeCell ref="H76:J76"/>
    <mergeCell ref="B70:G70"/>
    <mergeCell ref="H70:J70"/>
    <mergeCell ref="B73:B74"/>
    <mergeCell ref="C73:C74"/>
    <mergeCell ref="D73:D74"/>
    <mergeCell ref="E61:E62"/>
    <mergeCell ref="F61:F62"/>
    <mergeCell ref="G61:H61"/>
    <mergeCell ref="I61:J61"/>
    <mergeCell ref="K53"/>
    <mergeCell ref="B55:G55"/>
    <mergeCell ref="H55:J55"/>
    <mergeCell ref="H56:J56"/>
    <mergeCell ref="K56"/>
    <mergeCell ref="K61:K62"/>
    <mergeCell ref="B64:G64"/>
    <mergeCell ref="H64:J64"/>
    <mergeCell ref="B66:G66"/>
    <mergeCell ref="H66:J66"/>
    <mergeCell ref="B58:G58"/>
    <mergeCell ref="H58:J58"/>
    <mergeCell ref="B61:B62"/>
    <mergeCell ref="C61:C62"/>
    <mergeCell ref="D61:D62"/>
    <mergeCell ref="B42:G42"/>
    <mergeCell ref="H42:J42"/>
    <mergeCell ref="B33:G33"/>
    <mergeCell ref="H33:J33"/>
    <mergeCell ref="B34:G34"/>
    <mergeCell ref="H34:J34"/>
    <mergeCell ref="B37:B38"/>
    <mergeCell ref="H50:J50"/>
    <mergeCell ref="G44:J44"/>
    <mergeCell ref="K44"/>
    <mergeCell ref="B46:G46"/>
    <mergeCell ref="H46:J46"/>
    <mergeCell ref="B51:G51"/>
    <mergeCell ref="H51:J51"/>
    <mergeCell ref="B52:G52"/>
    <mergeCell ref="H52:J52"/>
    <mergeCell ref="H53:J53"/>
    <mergeCell ref="B48:G48"/>
    <mergeCell ref="H48:J48"/>
    <mergeCell ref="B49:G49"/>
    <mergeCell ref="H49:J49"/>
    <mergeCell ref="B50:G50"/>
    <mergeCell ref="G26:J26"/>
    <mergeCell ref="K26"/>
    <mergeCell ref="B28:G28"/>
    <mergeCell ref="H28:J28"/>
    <mergeCell ref="B30:G30"/>
    <mergeCell ref="H30:J30"/>
    <mergeCell ref="B31:G31"/>
    <mergeCell ref="H31:J31"/>
    <mergeCell ref="B32:G32"/>
    <mergeCell ref="H32:J32"/>
    <mergeCell ref="C37:C38"/>
    <mergeCell ref="D37:D38"/>
    <mergeCell ref="E37:E38"/>
    <mergeCell ref="F37:F38"/>
    <mergeCell ref="G37:H37"/>
    <mergeCell ref="I37:J37"/>
    <mergeCell ref="K37:K38"/>
    <mergeCell ref="F12:G12"/>
    <mergeCell ref="F13:G13"/>
    <mergeCell ref="F14:G14"/>
    <mergeCell ref="F15:G15"/>
    <mergeCell ref="F16:G16"/>
    <mergeCell ref="F17:G17"/>
    <mergeCell ref="F18:G18"/>
    <mergeCell ref="B21:B22"/>
    <mergeCell ref="C21:C22"/>
    <mergeCell ref="D21:D22"/>
    <mergeCell ref="E21:E22"/>
    <mergeCell ref="F21:F22"/>
    <mergeCell ref="G21:H21"/>
    <mergeCell ref="I21:J21"/>
    <mergeCell ref="K21:K22"/>
    <mergeCell ref="B24:G24"/>
    <mergeCell ref="H24:J24"/>
  </mergeCells>
  <pageMargins left="0.70866141732283472" right="0.70866141732283472" top="0.98425196850393704" bottom="0.74803149606299213" header="0.31496062992125984" footer="0.31496062992125984"/>
  <pageSetup scale="65" fitToHeight="0" orientation="portrait" r:id="rId1"/>
  <headerFooter>
    <oddHeader>&amp;C&amp;G</oddHeader>
    <oddFooter>&amp;C JUNIO BENEVIDES DA SILVA
REGISTRO CREA/PE 1819551580
ENGENHEIRO CIVIL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0"/>
  <sheetViews>
    <sheetView view="pageBreakPreview" zoomScale="60" zoomScaleNormal="100" workbookViewId="0">
      <selection activeCell="G22" sqref="G22"/>
    </sheetView>
  </sheetViews>
  <sheetFormatPr defaultColWidth="14.453125" defaultRowHeight="15" customHeight="1"/>
  <cols>
    <col min="1" max="1" width="1.90625" customWidth="1"/>
    <col min="2" max="2" width="8.6328125" customWidth="1"/>
    <col min="3" max="3" width="13.453125" customWidth="1"/>
    <col min="4" max="4" width="30.54296875" customWidth="1"/>
    <col min="5" max="5" width="18.453125" customWidth="1"/>
    <col min="6" max="6" width="11.08984375" customWidth="1"/>
    <col min="7" max="7" width="12.453125" customWidth="1"/>
    <col min="9" max="9" width="10.90625" customWidth="1"/>
    <col min="10" max="10" width="8.6328125" customWidth="1"/>
    <col min="11" max="11" width="12.54296875" customWidth="1"/>
    <col min="12" max="13" width="8.6328125" customWidth="1"/>
    <col min="14" max="14" width="9.90625" customWidth="1"/>
    <col min="15" max="15" width="10.54296875" customWidth="1"/>
    <col min="16" max="16" width="11.54296875" customWidth="1"/>
    <col min="17" max="17" width="12" customWidth="1"/>
    <col min="18" max="28" width="8.6328125" customWidth="1"/>
  </cols>
  <sheetData>
    <row r="1" spans="2:17" ht="7.5" customHeight="1">
      <c r="B1" s="50"/>
      <c r="C1" s="51"/>
      <c r="D1" s="51"/>
      <c r="E1" s="52"/>
      <c r="F1" s="51"/>
      <c r="G1" s="52"/>
      <c r="H1" s="51"/>
      <c r="I1" s="52"/>
      <c r="J1" s="51"/>
      <c r="K1" s="52"/>
      <c r="L1" s="52"/>
      <c r="M1" s="51"/>
      <c r="N1" s="467"/>
      <c r="O1" s="443"/>
      <c r="P1" s="53"/>
    </row>
    <row r="2" spans="2:17" ht="13.5" customHeight="1">
      <c r="B2" s="209" t="s">
        <v>20</v>
      </c>
      <c r="C2" s="210" t="s">
        <v>115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2" t="s">
        <v>116</v>
      </c>
    </row>
    <row r="3" spans="2:17" ht="13.5" customHeight="1">
      <c r="B3" s="468" t="s">
        <v>117</v>
      </c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447"/>
      <c r="P3" s="447"/>
      <c r="Q3" s="449"/>
    </row>
    <row r="4" spans="2:17" ht="50.25" customHeight="1">
      <c r="B4" s="469" t="s">
        <v>118</v>
      </c>
      <c r="C4" s="469" t="s">
        <v>119</v>
      </c>
      <c r="D4" s="453" t="s">
        <v>120</v>
      </c>
      <c r="E4" s="455"/>
      <c r="F4" s="469" t="s">
        <v>121</v>
      </c>
      <c r="G4" s="453" t="s">
        <v>122</v>
      </c>
      <c r="H4" s="454"/>
      <c r="I4" s="455"/>
      <c r="J4" s="470" t="s">
        <v>123</v>
      </c>
      <c r="K4" s="464" t="s">
        <v>124</v>
      </c>
      <c r="L4" s="464" t="s">
        <v>125</v>
      </c>
      <c r="M4" s="464" t="s">
        <v>126</v>
      </c>
      <c r="N4" s="464" t="s">
        <v>127</v>
      </c>
      <c r="O4" s="464" t="s">
        <v>128</v>
      </c>
      <c r="P4" s="466" t="s">
        <v>129</v>
      </c>
      <c r="Q4" s="466" t="s">
        <v>130</v>
      </c>
    </row>
    <row r="5" spans="2:17" ht="24" customHeight="1">
      <c r="B5" s="465"/>
      <c r="C5" s="465"/>
      <c r="D5" s="456"/>
      <c r="E5" s="458"/>
      <c r="F5" s="465"/>
      <c r="G5" s="456"/>
      <c r="H5" s="457"/>
      <c r="I5" s="458"/>
      <c r="J5" s="465"/>
      <c r="K5" s="465"/>
      <c r="L5" s="465"/>
      <c r="M5" s="465"/>
      <c r="N5" s="465"/>
      <c r="O5" s="465"/>
      <c r="P5" s="465"/>
      <c r="Q5" s="465"/>
    </row>
    <row r="6" spans="2:17" ht="26.25" customHeight="1">
      <c r="B6" s="54">
        <v>1</v>
      </c>
      <c r="C6" s="55" t="s">
        <v>131</v>
      </c>
      <c r="D6" s="463" t="s">
        <v>132</v>
      </c>
      <c r="E6" s="460"/>
      <c r="F6" s="56" t="s">
        <v>133</v>
      </c>
      <c r="G6" s="459" t="s">
        <v>134</v>
      </c>
      <c r="H6" s="460"/>
      <c r="I6" s="460"/>
      <c r="J6" s="57">
        <v>1</v>
      </c>
      <c r="K6" s="58" t="s">
        <v>135</v>
      </c>
      <c r="L6" s="58">
        <v>96</v>
      </c>
      <c r="M6" s="59">
        <v>1</v>
      </c>
      <c r="N6" s="59">
        <v>1</v>
      </c>
      <c r="O6" s="59">
        <v>60</v>
      </c>
      <c r="P6" s="58">
        <v>371.14</v>
      </c>
      <c r="Q6" s="60">
        <f t="shared" ref="Q6:Q14" si="0">ROUND((L6*M6*N6)/O6,2)*P6</f>
        <v>593.82399999999996</v>
      </c>
    </row>
    <row r="7" spans="2:17" ht="21" customHeight="1">
      <c r="B7" s="54">
        <v>2</v>
      </c>
      <c r="C7" s="55" t="s">
        <v>136</v>
      </c>
      <c r="D7" s="461" t="s">
        <v>137</v>
      </c>
      <c r="E7" s="462"/>
      <c r="F7" s="56" t="s">
        <v>133</v>
      </c>
      <c r="G7" s="459" t="s">
        <v>134</v>
      </c>
      <c r="H7" s="460"/>
      <c r="I7" s="460"/>
      <c r="J7" s="57">
        <v>1</v>
      </c>
      <c r="K7" s="58" t="s">
        <v>135</v>
      </c>
      <c r="L7" s="58">
        <f>$L$6</f>
        <v>96</v>
      </c>
      <c r="M7" s="59">
        <v>1</v>
      </c>
      <c r="N7" s="59">
        <v>0.5</v>
      </c>
      <c r="O7" s="59">
        <v>60</v>
      </c>
      <c r="P7" s="58">
        <v>371.14</v>
      </c>
      <c r="Q7" s="60">
        <f t="shared" si="0"/>
        <v>296.91199999999998</v>
      </c>
    </row>
    <row r="8" spans="2:17" ht="24" customHeight="1">
      <c r="B8" s="54">
        <v>3</v>
      </c>
      <c r="C8" s="55" t="s">
        <v>138</v>
      </c>
      <c r="D8" s="461" t="s">
        <v>139</v>
      </c>
      <c r="E8" s="462"/>
      <c r="F8" s="56" t="s">
        <v>133</v>
      </c>
      <c r="G8" s="459" t="s">
        <v>134</v>
      </c>
      <c r="H8" s="460"/>
      <c r="I8" s="460"/>
      <c r="J8" s="57">
        <v>1</v>
      </c>
      <c r="K8" s="58" t="s">
        <v>135</v>
      </c>
      <c r="L8" s="58">
        <f t="shared" ref="L8:L14" si="1">$L$6</f>
        <v>96</v>
      </c>
      <c r="M8" s="59">
        <v>1</v>
      </c>
      <c r="N8" s="59">
        <v>0.5</v>
      </c>
      <c r="O8" s="59">
        <v>60</v>
      </c>
      <c r="P8" s="58">
        <v>371.14</v>
      </c>
      <c r="Q8" s="60">
        <f t="shared" si="0"/>
        <v>296.91199999999998</v>
      </c>
    </row>
    <row r="9" spans="2:17" ht="26.25" customHeight="1">
      <c r="B9" s="54">
        <v>4</v>
      </c>
      <c r="C9" s="55" t="s">
        <v>140</v>
      </c>
      <c r="D9" s="461" t="s">
        <v>141</v>
      </c>
      <c r="E9" s="462"/>
      <c r="F9" s="56" t="s">
        <v>133</v>
      </c>
      <c r="G9" s="459" t="s">
        <v>134</v>
      </c>
      <c r="H9" s="460"/>
      <c r="I9" s="460"/>
      <c r="J9" s="57">
        <v>1</v>
      </c>
      <c r="K9" s="58" t="s">
        <v>135</v>
      </c>
      <c r="L9" s="58">
        <f t="shared" si="1"/>
        <v>96</v>
      </c>
      <c r="M9" s="59">
        <v>1</v>
      </c>
      <c r="N9" s="59">
        <v>1</v>
      </c>
      <c r="O9" s="59">
        <v>60</v>
      </c>
      <c r="P9" s="58">
        <v>371.14</v>
      </c>
      <c r="Q9" s="60">
        <f t="shared" si="0"/>
        <v>593.82399999999996</v>
      </c>
    </row>
    <row r="10" spans="2:17" ht="25.5" customHeight="1">
      <c r="B10" s="54">
        <v>5</v>
      </c>
      <c r="C10" s="55" t="s">
        <v>142</v>
      </c>
      <c r="D10" s="461" t="s">
        <v>143</v>
      </c>
      <c r="E10" s="462"/>
      <c r="F10" s="56" t="s">
        <v>133</v>
      </c>
      <c r="G10" s="459" t="s">
        <v>134</v>
      </c>
      <c r="H10" s="460"/>
      <c r="I10" s="460"/>
      <c r="J10" s="57">
        <v>1</v>
      </c>
      <c r="K10" s="58" t="s">
        <v>135</v>
      </c>
      <c r="L10" s="58">
        <f t="shared" si="1"/>
        <v>96</v>
      </c>
      <c r="M10" s="59">
        <v>1</v>
      </c>
      <c r="N10" s="59">
        <v>0.5</v>
      </c>
      <c r="O10" s="59">
        <v>60</v>
      </c>
      <c r="P10" s="58">
        <v>371.14</v>
      </c>
      <c r="Q10" s="60">
        <f t="shared" si="0"/>
        <v>296.91199999999998</v>
      </c>
    </row>
    <row r="11" spans="2:17" ht="24" customHeight="1">
      <c r="B11" s="54">
        <v>6</v>
      </c>
      <c r="C11" s="55" t="s">
        <v>144</v>
      </c>
      <c r="D11" s="461" t="s">
        <v>145</v>
      </c>
      <c r="E11" s="462"/>
      <c r="F11" s="56" t="s">
        <v>133</v>
      </c>
      <c r="G11" s="459" t="s">
        <v>134</v>
      </c>
      <c r="H11" s="460"/>
      <c r="I11" s="460"/>
      <c r="J11" s="57">
        <v>1</v>
      </c>
      <c r="K11" s="58" t="s">
        <v>135</v>
      </c>
      <c r="L11" s="58">
        <f t="shared" si="1"/>
        <v>96</v>
      </c>
      <c r="M11" s="59">
        <v>1</v>
      </c>
      <c r="N11" s="59">
        <v>0.5</v>
      </c>
      <c r="O11" s="59">
        <v>60</v>
      </c>
      <c r="P11" s="58">
        <v>371.14</v>
      </c>
      <c r="Q11" s="60">
        <f t="shared" si="0"/>
        <v>296.91199999999998</v>
      </c>
    </row>
    <row r="12" spans="2:17" ht="25.5" customHeight="1">
      <c r="B12" s="54">
        <v>7</v>
      </c>
      <c r="C12" s="55" t="s">
        <v>146</v>
      </c>
      <c r="D12" s="461" t="s">
        <v>147</v>
      </c>
      <c r="E12" s="462"/>
      <c r="F12" s="61" t="s">
        <v>66</v>
      </c>
      <c r="G12" s="459" t="s">
        <v>148</v>
      </c>
      <c r="H12" s="460"/>
      <c r="I12" s="460"/>
      <c r="J12" s="57">
        <v>1</v>
      </c>
      <c r="K12" s="58" t="s">
        <v>135</v>
      </c>
      <c r="L12" s="58">
        <f t="shared" si="1"/>
        <v>96</v>
      </c>
      <c r="M12" s="59">
        <v>1</v>
      </c>
      <c r="N12" s="59">
        <v>1</v>
      </c>
      <c r="O12" s="59">
        <v>60</v>
      </c>
      <c r="P12" s="58">
        <v>281.62</v>
      </c>
      <c r="Q12" s="60">
        <f t="shared" si="0"/>
        <v>450.59200000000004</v>
      </c>
    </row>
    <row r="13" spans="2:17" ht="23.25" customHeight="1">
      <c r="B13" s="54">
        <v>8</v>
      </c>
      <c r="C13" s="55" t="s">
        <v>149</v>
      </c>
      <c r="D13" s="461" t="s">
        <v>150</v>
      </c>
      <c r="E13" s="462"/>
      <c r="F13" s="61" t="s">
        <v>66</v>
      </c>
      <c r="G13" s="459" t="s">
        <v>148</v>
      </c>
      <c r="H13" s="460"/>
      <c r="I13" s="460"/>
      <c r="J13" s="57">
        <v>1</v>
      </c>
      <c r="K13" s="58" t="s">
        <v>135</v>
      </c>
      <c r="L13" s="58">
        <f t="shared" si="1"/>
        <v>96</v>
      </c>
      <c r="M13" s="59">
        <v>1</v>
      </c>
      <c r="N13" s="59">
        <v>1</v>
      </c>
      <c r="O13" s="59">
        <v>60</v>
      </c>
      <c r="P13" s="58">
        <v>314.52</v>
      </c>
      <c r="Q13" s="60">
        <f t="shared" si="0"/>
        <v>503.23199999999997</v>
      </c>
    </row>
    <row r="14" spans="2:17" ht="24" customHeight="1">
      <c r="B14" s="54">
        <v>9</v>
      </c>
      <c r="C14" s="55" t="s">
        <v>151</v>
      </c>
      <c r="D14" s="461" t="s">
        <v>152</v>
      </c>
      <c r="E14" s="462"/>
      <c r="F14" s="56" t="s">
        <v>133</v>
      </c>
      <c r="G14" s="459" t="s">
        <v>134</v>
      </c>
      <c r="H14" s="460"/>
      <c r="I14" s="460"/>
      <c r="J14" s="57">
        <v>1</v>
      </c>
      <c r="K14" s="58" t="s">
        <v>135</v>
      </c>
      <c r="L14" s="58">
        <f t="shared" si="1"/>
        <v>96</v>
      </c>
      <c r="M14" s="59">
        <v>1</v>
      </c>
      <c r="N14" s="59">
        <v>1</v>
      </c>
      <c r="O14" s="59">
        <v>60</v>
      </c>
      <c r="P14" s="58">
        <v>371.14</v>
      </c>
      <c r="Q14" s="60">
        <f t="shared" si="0"/>
        <v>593.82399999999996</v>
      </c>
    </row>
    <row r="15" spans="2:17" ht="13.5" customHeight="1">
      <c r="B15" s="62" t="s">
        <v>153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4">
        <f>SUM(Q6:Q14)</f>
        <v>3922.9439999999995</v>
      </c>
    </row>
    <row r="16" spans="2:17" ht="13.5" customHeight="1">
      <c r="B16" s="50"/>
      <c r="C16" s="65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66"/>
      <c r="P16" s="53"/>
    </row>
    <row r="17" spans="1:28" ht="13.5" customHeight="1"/>
    <row r="18" spans="1:28" ht="13.5" customHeight="1">
      <c r="B18" s="209" t="s">
        <v>28</v>
      </c>
      <c r="C18" s="446" t="s">
        <v>154</v>
      </c>
      <c r="D18" s="447"/>
      <c r="E18" s="447"/>
      <c r="F18" s="447"/>
      <c r="G18" s="447"/>
      <c r="H18" s="448"/>
    </row>
    <row r="19" spans="1:28" ht="13.5" customHeight="1">
      <c r="B19" s="446" t="s">
        <v>117</v>
      </c>
      <c r="C19" s="447"/>
      <c r="D19" s="447"/>
      <c r="E19" s="447"/>
      <c r="F19" s="447"/>
      <c r="G19" s="447"/>
      <c r="H19" s="449"/>
    </row>
    <row r="20" spans="1:28" ht="13.5" customHeight="1">
      <c r="B20" s="209" t="s">
        <v>118</v>
      </c>
      <c r="C20" s="209" t="s">
        <v>121</v>
      </c>
      <c r="D20" s="209" t="s">
        <v>155</v>
      </c>
      <c r="E20" s="209" t="s">
        <v>116</v>
      </c>
      <c r="F20" s="209" t="s">
        <v>156</v>
      </c>
      <c r="G20" s="209" t="s">
        <v>157</v>
      </c>
      <c r="H20" s="209" t="s">
        <v>158</v>
      </c>
    </row>
    <row r="21" spans="1:28" ht="13.5" customHeight="1">
      <c r="A21" s="67"/>
      <c r="B21" s="54">
        <v>1</v>
      </c>
      <c r="C21" s="67" t="s">
        <v>159</v>
      </c>
      <c r="D21" s="68" t="s">
        <v>87</v>
      </c>
      <c r="E21" s="69" t="s">
        <v>160</v>
      </c>
      <c r="F21" s="70">
        <f>'MEMÓRIA DE CALCULO'!H14</f>
        <v>72</v>
      </c>
      <c r="G21" s="71">
        <v>110.4</v>
      </c>
      <c r="H21" s="72">
        <f t="shared" ref="H21:H22" si="2">F21*G21</f>
        <v>7948.8</v>
      </c>
      <c r="I21" s="67"/>
      <c r="J21" s="365">
        <f>ORÇAMENTO!J57</f>
        <v>-2.0000000018626451E-2</v>
      </c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1:28" ht="42" customHeight="1">
      <c r="A22" s="67"/>
      <c r="B22" s="54">
        <v>2</v>
      </c>
      <c r="C22" s="67" t="s">
        <v>161</v>
      </c>
      <c r="D22" s="73" t="s">
        <v>90</v>
      </c>
      <c r="E22" s="67" t="s">
        <v>160</v>
      </c>
      <c r="F22" s="74">
        <f>'MEMÓRIA DE CALCULO'!H15</f>
        <v>480</v>
      </c>
      <c r="G22" s="74">
        <v>24.25</v>
      </c>
      <c r="H22" s="72">
        <f t="shared" si="2"/>
        <v>11640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1:28" ht="13.5" customHeight="1">
      <c r="B23" s="450" t="s">
        <v>153</v>
      </c>
      <c r="C23" s="451"/>
      <c r="D23" s="451"/>
      <c r="E23" s="451"/>
      <c r="F23" s="451"/>
      <c r="G23" s="452"/>
      <c r="H23" s="64">
        <f>SUM(H21:H22)</f>
        <v>19588.8</v>
      </c>
      <c r="I23" s="67"/>
      <c r="J23" s="67"/>
      <c r="K23" s="67"/>
      <c r="L23" s="67"/>
      <c r="M23" s="67"/>
      <c r="N23" s="67"/>
      <c r="O23" s="67"/>
      <c r="P23" s="67"/>
    </row>
    <row r="24" spans="1:28" ht="13.5" customHeight="1"/>
    <row r="25" spans="1:28" ht="13.5" customHeight="1"/>
    <row r="26" spans="1:28" ht="13.5" customHeight="1"/>
    <row r="27" spans="1:28" ht="13.5" customHeight="1"/>
    <row r="28" spans="1:28" ht="13.5" customHeight="1"/>
    <row r="29" spans="1:28" ht="13.5" customHeight="1"/>
    <row r="30" spans="1:28" ht="13.5" customHeight="1"/>
    <row r="31" spans="1:28" ht="13.5" customHeight="1"/>
    <row r="32" spans="1:28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6">
    <mergeCell ref="O4:O5"/>
    <mergeCell ref="P4:P5"/>
    <mergeCell ref="Q4:Q5"/>
    <mergeCell ref="N1:O1"/>
    <mergeCell ref="B3:Q3"/>
    <mergeCell ref="B4:B5"/>
    <mergeCell ref="C4:C5"/>
    <mergeCell ref="D4:E5"/>
    <mergeCell ref="F4:F5"/>
    <mergeCell ref="J4:J5"/>
    <mergeCell ref="K4:K5"/>
    <mergeCell ref="L4:L5"/>
    <mergeCell ref="M4:M5"/>
    <mergeCell ref="N4:N5"/>
    <mergeCell ref="G14:I14"/>
    <mergeCell ref="D6:E6"/>
    <mergeCell ref="D9:E9"/>
    <mergeCell ref="D10:E10"/>
    <mergeCell ref="D11:E11"/>
    <mergeCell ref="D12:E12"/>
    <mergeCell ref="C18:H18"/>
    <mergeCell ref="B19:H19"/>
    <mergeCell ref="B23:G23"/>
    <mergeCell ref="G4:I5"/>
    <mergeCell ref="G6:I6"/>
    <mergeCell ref="D7:E7"/>
    <mergeCell ref="G7:I7"/>
    <mergeCell ref="D8:E8"/>
    <mergeCell ref="G8:I8"/>
    <mergeCell ref="G9:I9"/>
    <mergeCell ref="D13:E13"/>
    <mergeCell ref="D14:E14"/>
    <mergeCell ref="G10:I10"/>
    <mergeCell ref="G11:I11"/>
    <mergeCell ref="G12:I12"/>
    <mergeCell ref="G13:I13"/>
  </mergeCells>
  <pageMargins left="0.51181102362204722" right="0.51181102362204722" top="1.0236220472440944" bottom="0.78740157480314965" header="0.23622047244094491" footer="0.23"/>
  <pageSetup paperSize="9" scale="45" orientation="portrait" r:id="rId1"/>
  <headerFooter>
    <oddHeader>&amp;C&amp;G</oddHeader>
    <oddFooter>&amp;CJUNIO BENEVIDES DA SILVA
REGISTRO CREA/PE 1819551580
ENGENHEIRO CIVIL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00"/>
  <sheetViews>
    <sheetView view="pageBreakPreview" topLeftCell="A25" zoomScale="60" zoomScaleNormal="100" workbookViewId="0">
      <selection activeCell="F23" sqref="F23"/>
    </sheetView>
  </sheetViews>
  <sheetFormatPr defaultColWidth="14.453125" defaultRowHeight="15" customHeight="1"/>
  <cols>
    <col min="1" max="1" width="2.36328125" customWidth="1"/>
    <col min="2" max="2" width="39.6328125" customWidth="1"/>
    <col min="3" max="6" width="14.453125" customWidth="1"/>
  </cols>
  <sheetData>
    <row r="1" spans="2:7" ht="6" customHeight="1" thickBot="1">
      <c r="B1" s="75"/>
    </row>
    <row r="2" spans="2:7" ht="55.5" customHeight="1">
      <c r="B2" s="487"/>
      <c r="C2" s="488"/>
      <c r="D2" s="488"/>
      <c r="E2" s="488"/>
      <c r="F2" s="108"/>
      <c r="G2" s="18"/>
    </row>
    <row r="3" spans="2:7" ht="14.5">
      <c r="B3" s="489" t="s">
        <v>237</v>
      </c>
      <c r="C3" s="418"/>
      <c r="D3" s="418"/>
      <c r="E3" s="418"/>
      <c r="F3" s="110"/>
      <c r="G3" s="18"/>
    </row>
    <row r="4" spans="2:7" ht="14.5">
      <c r="B4" s="490" t="s">
        <v>162</v>
      </c>
      <c r="C4" s="418"/>
      <c r="D4" s="418"/>
      <c r="E4" s="418"/>
      <c r="F4" s="111"/>
      <c r="G4" s="18"/>
    </row>
    <row r="5" spans="2:7" ht="14.5">
      <c r="B5" s="112"/>
      <c r="C5" s="113"/>
      <c r="D5" s="113"/>
      <c r="E5" s="113"/>
      <c r="F5" s="111"/>
    </row>
    <row r="6" spans="2:7" ht="18">
      <c r="B6" s="491" t="s">
        <v>163</v>
      </c>
      <c r="C6" s="418"/>
      <c r="D6" s="418"/>
      <c r="E6" s="418"/>
      <c r="F6" s="474"/>
      <c r="G6" s="18"/>
    </row>
    <row r="7" spans="2:7" ht="18">
      <c r="B7" s="114"/>
      <c r="C7" s="116"/>
      <c r="D7" s="116"/>
      <c r="E7" s="116"/>
      <c r="F7" s="117"/>
    </row>
    <row r="8" spans="2:7" ht="15.5">
      <c r="B8" s="475" t="s">
        <v>164</v>
      </c>
      <c r="C8" s="472"/>
      <c r="D8" s="472"/>
      <c r="E8" s="472"/>
      <c r="F8" s="118"/>
      <c r="G8" s="18"/>
    </row>
    <row r="9" spans="2:7" ht="15.5">
      <c r="B9" s="119" t="s">
        <v>165</v>
      </c>
      <c r="C9" s="76" t="s">
        <v>166</v>
      </c>
      <c r="D9" s="76" t="s">
        <v>167</v>
      </c>
      <c r="E9" s="76" t="s">
        <v>168</v>
      </c>
      <c r="F9" s="118"/>
      <c r="G9" s="18"/>
    </row>
    <row r="10" spans="2:7" ht="15.5">
      <c r="B10" s="120" t="s">
        <v>169</v>
      </c>
      <c r="C10" s="76">
        <v>19.600000000000001</v>
      </c>
      <c r="D10" s="76">
        <v>20.97</v>
      </c>
      <c r="E10" s="76">
        <v>24.23</v>
      </c>
      <c r="F10" s="118"/>
      <c r="G10" s="18"/>
    </row>
    <row r="11" spans="2:7" ht="35.25" customHeight="1">
      <c r="B11" s="492" t="s">
        <v>170</v>
      </c>
      <c r="C11" s="472"/>
      <c r="D11" s="472"/>
      <c r="E11" s="472"/>
      <c r="F11" s="111"/>
      <c r="G11" s="18"/>
    </row>
    <row r="12" spans="2:7" ht="15" customHeight="1">
      <c r="B12" s="493" t="s">
        <v>171</v>
      </c>
      <c r="C12" s="482" t="s">
        <v>172</v>
      </c>
      <c r="D12" s="472"/>
      <c r="E12" s="472"/>
      <c r="F12" s="483" t="s">
        <v>173</v>
      </c>
      <c r="G12" s="18"/>
    </row>
    <row r="13" spans="2:7" ht="14.5">
      <c r="B13" s="494"/>
      <c r="C13" s="77" t="s">
        <v>174</v>
      </c>
      <c r="D13" s="77" t="s">
        <v>175</v>
      </c>
      <c r="E13" s="77" t="s">
        <v>176</v>
      </c>
      <c r="F13" s="484"/>
      <c r="G13" s="18"/>
    </row>
    <row r="14" spans="2:7" ht="14.5">
      <c r="B14" s="121" t="s">
        <v>177</v>
      </c>
      <c r="C14" s="122">
        <v>3.8</v>
      </c>
      <c r="D14" s="122">
        <v>4.01</v>
      </c>
      <c r="E14" s="122">
        <v>4.67</v>
      </c>
      <c r="F14" s="123">
        <v>4.01</v>
      </c>
      <c r="G14" s="18" t="str">
        <f t="shared" ref="G14:G22" si="0">IF(F14=0," ",IF(F14&lt;C14,"ERRO",(IF(F14&gt;E14,"ERRO","OK!"))))</f>
        <v>OK!</v>
      </c>
    </row>
    <row r="15" spans="2:7" ht="14.5">
      <c r="B15" s="121" t="s">
        <v>178</v>
      </c>
      <c r="C15" s="124">
        <v>0.32</v>
      </c>
      <c r="D15" s="124">
        <v>0.4</v>
      </c>
      <c r="E15" s="124">
        <v>0.74</v>
      </c>
      <c r="F15" s="125">
        <v>0.4</v>
      </c>
      <c r="G15" s="18" t="str">
        <f t="shared" si="0"/>
        <v>OK!</v>
      </c>
    </row>
    <row r="16" spans="2:7" ht="14.5">
      <c r="B16" s="121" t="s">
        <v>179</v>
      </c>
      <c r="C16" s="124">
        <v>0.5</v>
      </c>
      <c r="D16" s="124">
        <v>0.56000000000000005</v>
      </c>
      <c r="E16" s="124">
        <v>0.97</v>
      </c>
      <c r="F16" s="125">
        <v>0.56000000000000005</v>
      </c>
      <c r="G16" s="18" t="str">
        <f t="shared" si="0"/>
        <v>OK!</v>
      </c>
    </row>
    <row r="17" spans="2:7" ht="14.5">
      <c r="B17" s="121" t="s">
        <v>180</v>
      </c>
      <c r="C17" s="124">
        <v>1.02</v>
      </c>
      <c r="D17" s="124">
        <v>1.1100000000000001</v>
      </c>
      <c r="E17" s="124">
        <v>1.21</v>
      </c>
      <c r="F17" s="125">
        <v>1.1100000000000001</v>
      </c>
      <c r="G17" s="18" t="str">
        <f t="shared" si="0"/>
        <v>OK!</v>
      </c>
    </row>
    <row r="18" spans="2:7" ht="14.5">
      <c r="B18" s="121" t="s">
        <v>181</v>
      </c>
      <c r="C18" s="124">
        <v>6.64</v>
      </c>
      <c r="D18" s="124">
        <v>7.3</v>
      </c>
      <c r="E18" s="124">
        <v>8.69</v>
      </c>
      <c r="F18" s="125">
        <v>6.92</v>
      </c>
      <c r="G18" s="18" t="str">
        <f t="shared" si="0"/>
        <v>OK!</v>
      </c>
    </row>
    <row r="19" spans="2:7" ht="14.5">
      <c r="B19" s="126" t="s">
        <v>182</v>
      </c>
      <c r="C19" s="127">
        <f t="shared" ref="C19:F19" si="1">SUM(C20:C22)</f>
        <v>5.15</v>
      </c>
      <c r="D19" s="127">
        <f t="shared" si="1"/>
        <v>6.65</v>
      </c>
      <c r="E19" s="127">
        <f t="shared" si="1"/>
        <v>8.65</v>
      </c>
      <c r="F19" s="128">
        <f t="shared" si="1"/>
        <v>6.65</v>
      </c>
      <c r="G19" s="18" t="str">
        <f t="shared" si="0"/>
        <v>OK!</v>
      </c>
    </row>
    <row r="20" spans="2:7" ht="14.5">
      <c r="B20" s="121" t="s">
        <v>183</v>
      </c>
      <c r="C20" s="124">
        <v>3</v>
      </c>
      <c r="D20" s="124">
        <v>3</v>
      </c>
      <c r="E20" s="124">
        <v>3</v>
      </c>
      <c r="F20" s="125">
        <v>3</v>
      </c>
      <c r="G20" s="18" t="str">
        <f t="shared" si="0"/>
        <v>OK!</v>
      </c>
    </row>
    <row r="21" spans="2:7" ht="15.75" customHeight="1">
      <c r="B21" s="121" t="s">
        <v>184</v>
      </c>
      <c r="C21" s="124">
        <v>0.65</v>
      </c>
      <c r="D21" s="124">
        <v>0.65</v>
      </c>
      <c r="E21" s="124">
        <v>0.65</v>
      </c>
      <c r="F21" s="125">
        <v>0.65</v>
      </c>
      <c r="G21" s="18" t="str">
        <f t="shared" si="0"/>
        <v>OK!</v>
      </c>
    </row>
    <row r="22" spans="2:7" ht="15.75" customHeight="1">
      <c r="B22" s="121" t="s">
        <v>185</v>
      </c>
      <c r="C22" s="124">
        <v>1.5</v>
      </c>
      <c r="D22" s="124">
        <v>3</v>
      </c>
      <c r="E22" s="124">
        <v>5</v>
      </c>
      <c r="F22" s="125">
        <v>3</v>
      </c>
      <c r="G22" s="18" t="str">
        <f t="shared" si="0"/>
        <v>OK!</v>
      </c>
    </row>
    <row r="23" spans="2:7" ht="15.75" customHeight="1">
      <c r="B23" s="129" t="s">
        <v>186</v>
      </c>
      <c r="C23" s="78"/>
      <c r="D23" s="78"/>
      <c r="E23" s="78"/>
      <c r="F23" s="130">
        <f>ROUND((((((1+F14/100+F15/100+F16/100)*(1+F17/100)*(1+F18/100))/(1-F19/100))-1)*100),2)</f>
        <v>21.56</v>
      </c>
      <c r="G23" s="18" t="str">
        <f>IF(F23=0," ",IF(F23&lt;C10,"ERRO",(IF(F23&gt;E10,"ERRO","OK!"))))</f>
        <v>OK!</v>
      </c>
    </row>
    <row r="24" spans="2:7" ht="23.25" customHeight="1">
      <c r="B24" s="485" t="s">
        <v>187</v>
      </c>
      <c r="C24" s="418"/>
      <c r="D24" s="418"/>
      <c r="E24" s="131"/>
      <c r="F24" s="132"/>
      <c r="G24" s="18"/>
    </row>
    <row r="25" spans="2:7" ht="15.75" customHeight="1">
      <c r="B25" s="133"/>
      <c r="C25" s="131"/>
      <c r="D25" s="131"/>
      <c r="E25" s="131"/>
      <c r="F25" s="132"/>
    </row>
    <row r="26" spans="2:7" ht="15.75" customHeight="1">
      <c r="B26" s="486" t="s">
        <v>188</v>
      </c>
      <c r="C26" s="418"/>
      <c r="D26" s="418"/>
      <c r="E26" s="418"/>
      <c r="F26" s="474"/>
      <c r="G26" s="18"/>
    </row>
    <row r="27" spans="2:7" ht="15.75" customHeight="1">
      <c r="B27" s="134"/>
      <c r="C27" s="113"/>
      <c r="D27" s="113"/>
      <c r="E27" s="113"/>
      <c r="F27" s="111"/>
    </row>
    <row r="28" spans="2:7" ht="15.75" customHeight="1">
      <c r="B28" s="486" t="s">
        <v>189</v>
      </c>
      <c r="C28" s="418"/>
      <c r="D28" s="418"/>
      <c r="E28" s="418"/>
      <c r="F28" s="474"/>
      <c r="G28" s="18"/>
    </row>
    <row r="29" spans="2:7" ht="15.75" customHeight="1">
      <c r="B29" s="134"/>
      <c r="C29" s="113"/>
      <c r="D29" s="113"/>
      <c r="E29" s="113"/>
      <c r="F29" s="111"/>
    </row>
    <row r="30" spans="2:7" ht="15.75" customHeight="1">
      <c r="B30" s="134"/>
      <c r="C30" s="113"/>
      <c r="D30" s="113"/>
      <c r="E30" s="113"/>
      <c r="F30" s="111"/>
    </row>
    <row r="31" spans="2:7" ht="15.75" customHeight="1">
      <c r="B31" s="134"/>
      <c r="C31" s="109"/>
      <c r="D31" s="113"/>
      <c r="E31" s="113"/>
      <c r="F31" s="115"/>
    </row>
    <row r="32" spans="2:7" ht="15.75" customHeight="1">
      <c r="B32" s="134"/>
      <c r="C32" s="113"/>
      <c r="D32" s="113"/>
      <c r="E32" s="109"/>
      <c r="F32" s="115"/>
    </row>
    <row r="33" spans="2:7" ht="15.75" customHeight="1">
      <c r="B33" s="134"/>
      <c r="C33" s="113"/>
      <c r="D33" s="113"/>
      <c r="E33" s="113"/>
      <c r="F33" s="111"/>
    </row>
    <row r="34" spans="2:7" ht="15.75" customHeight="1">
      <c r="B34" s="135" t="s">
        <v>190</v>
      </c>
      <c r="C34" s="113"/>
      <c r="D34" s="113"/>
      <c r="E34" s="113"/>
      <c r="F34" s="111"/>
      <c r="G34" s="18"/>
    </row>
    <row r="35" spans="2:7" ht="15.75" customHeight="1">
      <c r="B35" s="476" t="s">
        <v>191</v>
      </c>
      <c r="C35" s="418"/>
      <c r="D35" s="418"/>
      <c r="E35" s="418"/>
      <c r="F35" s="111"/>
      <c r="G35" s="18"/>
    </row>
    <row r="36" spans="2:7" ht="15.75" customHeight="1">
      <c r="B36" s="476" t="s">
        <v>192</v>
      </c>
      <c r="C36" s="418"/>
      <c r="D36" s="418"/>
      <c r="E36" s="418"/>
      <c r="F36" s="111"/>
      <c r="G36" s="18"/>
    </row>
    <row r="37" spans="2:7" ht="15.75" customHeight="1">
      <c r="B37" s="476" t="s">
        <v>193</v>
      </c>
      <c r="C37" s="418"/>
      <c r="D37" s="418"/>
      <c r="E37" s="418"/>
      <c r="F37" s="111"/>
    </row>
    <row r="38" spans="2:7" ht="15.75" customHeight="1">
      <c r="B38" s="476" t="s">
        <v>194</v>
      </c>
      <c r="C38" s="418"/>
      <c r="D38" s="418"/>
      <c r="E38" s="418"/>
      <c r="F38" s="111"/>
      <c r="G38" s="18"/>
    </row>
    <row r="39" spans="2:7" ht="15.75" customHeight="1">
      <c r="B39" s="476" t="s">
        <v>195</v>
      </c>
      <c r="C39" s="418"/>
      <c r="D39" s="418"/>
      <c r="E39" s="418"/>
      <c r="F39" s="111"/>
      <c r="G39" s="18"/>
    </row>
    <row r="40" spans="2:7" ht="15.75" customHeight="1">
      <c r="B40" s="135"/>
      <c r="C40" s="136"/>
      <c r="D40" s="136"/>
      <c r="E40" s="136"/>
      <c r="F40" s="111"/>
    </row>
    <row r="41" spans="2:7" ht="15.75" customHeight="1">
      <c r="B41" s="137" t="s">
        <v>196</v>
      </c>
      <c r="C41" s="138"/>
      <c r="D41" s="138"/>
      <c r="E41" s="138"/>
      <c r="F41" s="139"/>
      <c r="G41" s="18"/>
    </row>
    <row r="42" spans="2:7" ht="33" customHeight="1">
      <c r="B42" s="477" t="s">
        <v>197</v>
      </c>
      <c r="C42" s="478"/>
      <c r="D42" s="478"/>
      <c r="E42" s="478"/>
      <c r="F42" s="479"/>
      <c r="G42" s="18"/>
    </row>
    <row r="43" spans="2:7" ht="36" customHeight="1">
      <c r="B43" s="477" t="s">
        <v>198</v>
      </c>
      <c r="C43" s="478"/>
      <c r="D43" s="478"/>
      <c r="E43" s="478"/>
      <c r="F43" s="479"/>
      <c r="G43" s="18"/>
    </row>
    <row r="44" spans="2:7" ht="15.75" customHeight="1">
      <c r="B44" s="134"/>
      <c r="C44" s="113"/>
      <c r="D44" s="113"/>
      <c r="E44" s="113"/>
      <c r="F44" s="111"/>
    </row>
    <row r="45" spans="2:7" ht="41.25" customHeight="1">
      <c r="B45" s="473" t="s">
        <v>199</v>
      </c>
      <c r="C45" s="418"/>
      <c r="D45" s="418"/>
      <c r="E45" s="418"/>
      <c r="F45" s="474"/>
      <c r="G45" s="18"/>
    </row>
    <row r="46" spans="2:7" ht="15.75" customHeight="1">
      <c r="B46" s="140"/>
      <c r="C46" s="113"/>
      <c r="D46" s="113"/>
      <c r="E46" s="113"/>
      <c r="F46" s="111"/>
    </row>
    <row r="47" spans="2:7" ht="15.75" customHeight="1">
      <c r="B47" s="475" t="s">
        <v>200</v>
      </c>
      <c r="C47" s="472"/>
      <c r="D47" s="472"/>
      <c r="E47" s="421"/>
      <c r="F47" s="111"/>
      <c r="G47" s="18"/>
    </row>
    <row r="48" spans="2:7" ht="15.75" customHeight="1">
      <c r="B48" s="119" t="s">
        <v>165</v>
      </c>
      <c r="C48" s="76" t="s">
        <v>166</v>
      </c>
      <c r="D48" s="76" t="s">
        <v>167</v>
      </c>
      <c r="E48" s="76" t="s">
        <v>168</v>
      </c>
      <c r="F48" s="111"/>
      <c r="G48" s="18"/>
    </row>
    <row r="49" spans="2:7" ht="15.75" customHeight="1">
      <c r="B49" s="120" t="s">
        <v>169</v>
      </c>
      <c r="C49" s="79">
        <v>0.19600000000000001</v>
      </c>
      <c r="D49" s="79">
        <v>0.2097</v>
      </c>
      <c r="E49" s="79">
        <v>0.24229999999999999</v>
      </c>
      <c r="F49" s="111"/>
      <c r="G49" s="18"/>
    </row>
    <row r="50" spans="2:7" ht="54.75" customHeight="1">
      <c r="B50" s="473" t="s">
        <v>201</v>
      </c>
      <c r="C50" s="418"/>
      <c r="D50" s="418"/>
      <c r="E50" s="418"/>
      <c r="F50" s="474"/>
      <c r="G50" s="18"/>
    </row>
    <row r="51" spans="2:7" ht="15.75" customHeight="1">
      <c r="B51" s="140"/>
      <c r="C51" s="141"/>
      <c r="D51" s="141"/>
      <c r="E51" s="141"/>
      <c r="F51" s="111"/>
    </row>
    <row r="52" spans="2:7" ht="93.75" customHeight="1">
      <c r="B52" s="473" t="s">
        <v>202</v>
      </c>
      <c r="C52" s="418"/>
      <c r="D52" s="418"/>
      <c r="E52" s="418"/>
      <c r="F52" s="474"/>
      <c r="G52" s="18"/>
    </row>
    <row r="53" spans="2:7" ht="15.75" customHeight="1">
      <c r="B53" s="134"/>
      <c r="C53" s="113"/>
      <c r="D53" s="113"/>
      <c r="E53" s="113"/>
      <c r="F53" s="111"/>
    </row>
    <row r="54" spans="2:7" ht="15" customHeight="1">
      <c r="B54" s="480" t="s">
        <v>203</v>
      </c>
      <c r="C54" s="482" t="s">
        <v>172</v>
      </c>
      <c r="D54" s="472"/>
      <c r="E54" s="472"/>
      <c r="F54" s="483" t="s">
        <v>173</v>
      </c>
      <c r="G54" s="18"/>
    </row>
    <row r="55" spans="2:7" ht="15.75" customHeight="1">
      <c r="B55" s="481"/>
      <c r="C55" s="77" t="s">
        <v>174</v>
      </c>
      <c r="D55" s="77" t="s">
        <v>175</v>
      </c>
      <c r="E55" s="77" t="s">
        <v>176</v>
      </c>
      <c r="F55" s="484"/>
      <c r="G55" s="18"/>
    </row>
    <row r="56" spans="2:7" ht="15.75" customHeight="1">
      <c r="B56" s="481"/>
      <c r="C56" s="80">
        <f t="shared" ref="C56:E56" si="2">SUM(C20:C22)+4.5</f>
        <v>9.65</v>
      </c>
      <c r="D56" s="80">
        <f t="shared" si="2"/>
        <v>11.15</v>
      </c>
      <c r="E56" s="80">
        <f t="shared" si="2"/>
        <v>13.15</v>
      </c>
      <c r="F56" s="142">
        <f>IF(F19&gt;0,(SUM(F20:F22)+4.5),0)</f>
        <v>11.15</v>
      </c>
      <c r="G56" s="18"/>
    </row>
    <row r="57" spans="2:7" ht="15.75" customHeight="1">
      <c r="B57" s="471" t="s">
        <v>204</v>
      </c>
      <c r="C57" s="472"/>
      <c r="D57" s="81"/>
      <c r="E57" s="81"/>
      <c r="F57" s="143">
        <f>((((1+F14/100+F15/100+F16/100)*(1+F17/100)*(1+F18/100))/(1-F56/100))-1)*100</f>
        <v>27.720563372425477</v>
      </c>
      <c r="G57" s="18"/>
    </row>
    <row r="58" spans="2:7" ht="15.75" customHeight="1">
      <c r="B58" s="134"/>
      <c r="C58" s="113"/>
      <c r="D58" s="113"/>
      <c r="E58" s="113"/>
      <c r="F58" s="111"/>
    </row>
    <row r="59" spans="2:7" ht="15.75" customHeight="1">
      <c r="B59" s="134"/>
      <c r="C59" s="113"/>
      <c r="D59" s="113"/>
      <c r="E59" s="113"/>
      <c r="F59" s="111"/>
    </row>
    <row r="60" spans="2:7" ht="15.75" customHeight="1">
      <c r="B60" s="473" t="s">
        <v>205</v>
      </c>
      <c r="C60" s="418"/>
      <c r="D60" s="418"/>
      <c r="E60" s="418"/>
      <c r="F60" s="474"/>
    </row>
    <row r="61" spans="2:7" ht="15.75" customHeight="1">
      <c r="B61" s="140"/>
      <c r="C61" s="113"/>
      <c r="D61" s="113"/>
      <c r="E61" s="113"/>
      <c r="F61" s="111"/>
    </row>
    <row r="62" spans="2:7" ht="15.75" customHeight="1">
      <c r="B62" s="475" t="s">
        <v>200</v>
      </c>
      <c r="C62" s="472"/>
      <c r="D62" s="472"/>
      <c r="E62" s="421"/>
      <c r="F62" s="111"/>
    </row>
    <row r="63" spans="2:7" ht="15.75" customHeight="1">
      <c r="B63" s="119" t="s">
        <v>171</v>
      </c>
      <c r="C63" s="76" t="s">
        <v>166</v>
      </c>
      <c r="D63" s="76" t="s">
        <v>167</v>
      </c>
      <c r="E63" s="76" t="s">
        <v>168</v>
      </c>
      <c r="F63" s="111"/>
    </row>
    <row r="64" spans="2:7" ht="15.75" customHeight="1" thickBot="1">
      <c r="B64" s="144" t="s">
        <v>206</v>
      </c>
      <c r="C64" s="145">
        <v>1.9800000000000002E-2</v>
      </c>
      <c r="D64" s="145">
        <v>6.9900000000000004E-2</v>
      </c>
      <c r="E64" s="145">
        <v>0.10680000000000001</v>
      </c>
      <c r="F64" s="146"/>
    </row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9">
    <mergeCell ref="C12:E12"/>
    <mergeCell ref="F12:F13"/>
    <mergeCell ref="B2:E2"/>
    <mergeCell ref="B3:E3"/>
    <mergeCell ref="B4:E4"/>
    <mergeCell ref="B6:F6"/>
    <mergeCell ref="B8:E8"/>
    <mergeCell ref="B11:E11"/>
    <mergeCell ref="B12:B13"/>
    <mergeCell ref="B24:D24"/>
    <mergeCell ref="B26:F26"/>
    <mergeCell ref="B28:F28"/>
    <mergeCell ref="B35:E35"/>
    <mergeCell ref="B36:E36"/>
    <mergeCell ref="B37:E37"/>
    <mergeCell ref="B38:E38"/>
    <mergeCell ref="B54:B56"/>
    <mergeCell ref="C54:E54"/>
    <mergeCell ref="F54:F55"/>
    <mergeCell ref="B57:C57"/>
    <mergeCell ref="B60:F60"/>
    <mergeCell ref="B62:E62"/>
    <mergeCell ref="B39:E39"/>
    <mergeCell ref="B42:F42"/>
    <mergeCell ref="B43:F43"/>
    <mergeCell ref="B45:F45"/>
    <mergeCell ref="B47:E47"/>
    <mergeCell ref="B50:F50"/>
    <mergeCell ref="B52:F52"/>
  </mergeCells>
  <pageMargins left="0.74803149606299213" right="0.74803149606299213" top="1.1417322834645669" bottom="0.98425196850393704" header="0.15748031496062992" footer="0"/>
  <pageSetup paperSize="9" scale="86" orientation="portrait" r:id="rId1"/>
  <headerFooter>
    <oddHeader>&amp;C&amp;G</oddHeader>
    <oddFooter>&amp;C JUNIO BENEVIDES DA SILVA
REGISTRO CREA/PE 1819551580
ENGENHEIRO CIVIL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topLeftCell="A7" zoomScale="60" zoomScaleNormal="100" workbookViewId="0">
      <selection activeCell="I25" sqref="I25"/>
    </sheetView>
  </sheetViews>
  <sheetFormatPr defaultRowHeight="14.5"/>
  <cols>
    <col min="3" max="3" width="8.453125" bestFit="1" customWidth="1"/>
    <col min="5" max="5" width="14.90625" bestFit="1" customWidth="1"/>
    <col min="6" max="6" width="9.54296875" bestFit="1" customWidth="1"/>
    <col min="7" max="9" width="13.54296875" bestFit="1" customWidth="1"/>
    <col min="12" max="12" width="15.90625" bestFit="1" customWidth="1"/>
  </cols>
  <sheetData>
    <row r="1" spans="1:13">
      <c r="A1" s="495" t="s">
        <v>250</v>
      </c>
      <c r="B1" s="495"/>
      <c r="C1" s="495"/>
      <c r="D1" s="495"/>
      <c r="E1" s="495"/>
      <c r="F1" s="495"/>
      <c r="G1" s="495"/>
      <c r="H1" s="495"/>
      <c r="I1" s="495"/>
    </row>
    <row r="2" spans="1:13">
      <c r="A2" s="213"/>
      <c r="B2" s="213"/>
      <c r="C2" s="213"/>
      <c r="D2" s="213"/>
      <c r="E2" s="213"/>
      <c r="F2" s="213"/>
      <c r="G2" s="213"/>
      <c r="H2" s="213"/>
      <c r="I2" s="213"/>
    </row>
    <row r="3" spans="1:13" ht="23">
      <c r="A3" s="496"/>
      <c r="B3" s="496"/>
      <c r="C3" s="214" t="s">
        <v>251</v>
      </c>
      <c r="D3" s="496" t="s">
        <v>252</v>
      </c>
      <c r="E3" s="496"/>
      <c r="F3" s="496"/>
      <c r="G3" s="496" t="s">
        <v>253</v>
      </c>
      <c r="H3" s="496"/>
      <c r="I3" s="496"/>
    </row>
    <row r="4" spans="1:13" ht="23">
      <c r="A4" s="497"/>
      <c r="B4" s="497"/>
      <c r="C4" s="215" t="s">
        <v>266</v>
      </c>
      <c r="D4" s="497" t="str">
        <f>ORÇAMENTO!B3</f>
        <v>Proponete: VITÓRIA DE SANTO ANTÃO -PE</v>
      </c>
      <c r="E4" s="497"/>
      <c r="F4" s="497"/>
      <c r="G4" s="497" t="s">
        <v>267</v>
      </c>
      <c r="H4" s="497"/>
      <c r="I4" s="497"/>
    </row>
    <row r="5" spans="1:13">
      <c r="A5" s="498"/>
      <c r="B5" s="498"/>
      <c r="C5" s="498"/>
      <c r="D5" s="498"/>
      <c r="E5" s="498"/>
      <c r="F5" s="498"/>
      <c r="G5" s="498"/>
      <c r="H5" s="498"/>
      <c r="I5" s="498"/>
    </row>
    <row r="6" spans="1:13">
      <c r="A6" s="499" t="s">
        <v>3</v>
      </c>
      <c r="B6" s="501" t="s">
        <v>6</v>
      </c>
      <c r="C6" s="502"/>
      <c r="D6" s="503"/>
      <c r="E6" s="499" t="s">
        <v>254</v>
      </c>
      <c r="F6" s="500" t="s">
        <v>255</v>
      </c>
      <c r="G6" s="216">
        <v>1</v>
      </c>
      <c r="H6" s="216">
        <v>2</v>
      </c>
      <c r="I6" s="216">
        <v>3</v>
      </c>
    </row>
    <row r="7" spans="1:13">
      <c r="A7" s="499"/>
      <c r="B7" s="504"/>
      <c r="C7" s="505"/>
      <c r="D7" s="506"/>
      <c r="E7" s="499"/>
      <c r="F7" s="500"/>
      <c r="G7" s="220" t="s">
        <v>256</v>
      </c>
      <c r="H7" s="220" t="s">
        <v>257</v>
      </c>
      <c r="I7" s="220" t="s">
        <v>258</v>
      </c>
    </row>
    <row r="8" spans="1:13" ht="33.75" customHeight="1">
      <c r="A8" s="238">
        <v>1</v>
      </c>
      <c r="B8" s="507" t="str">
        <f>ORÇAMENTO!B4</f>
        <v>Obra/Projeto: Recuperação de estradas vicinais do Município da Vitória de Santo Antão.</v>
      </c>
      <c r="C8" s="507"/>
      <c r="D8" s="507"/>
      <c r="E8" s="239">
        <f>E11+E13+E15+E17+E19</f>
        <v>1130402.93</v>
      </c>
      <c r="F8" s="508" t="s">
        <v>259</v>
      </c>
      <c r="G8" s="268">
        <f>G9/$E$8</f>
        <v>0.32945145438833334</v>
      </c>
      <c r="H8" s="268">
        <f t="shared" ref="H8:I8" si="0">H9/$E$8</f>
        <v>0.35642638181531727</v>
      </c>
      <c r="I8" s="268">
        <f t="shared" si="0"/>
        <v>0.31412216379634944</v>
      </c>
      <c r="L8" s="269">
        <f>G8+H8+I8</f>
        <v>1</v>
      </c>
    </row>
    <row r="9" spans="1:13">
      <c r="A9" s="240"/>
      <c r="B9" s="509"/>
      <c r="C9" s="509"/>
      <c r="D9" s="509"/>
      <c r="E9" s="251"/>
      <c r="F9" s="508"/>
      <c r="G9" s="267">
        <f>G11+G13+G15+G17+G19</f>
        <v>372412.88933333335</v>
      </c>
      <c r="H9" s="267">
        <f>H11+H13+H15+H17+H19</f>
        <v>402905.42633333337</v>
      </c>
      <c r="I9" s="267">
        <f>I11+I13+I15+I17+I19</f>
        <v>355084.61433333333</v>
      </c>
      <c r="L9" s="244">
        <f>G9+H9+I9</f>
        <v>1130402.9300000002</v>
      </c>
      <c r="M9" s="244">
        <f>L9-E8</f>
        <v>0</v>
      </c>
    </row>
    <row r="10" spans="1:13" ht="27.75" customHeight="1">
      <c r="A10" s="224" t="s">
        <v>260</v>
      </c>
      <c r="B10" s="510" t="str">
        <f>ORÇAMENTO!E9</f>
        <v>SERVIÇOS PRELIMINARES</v>
      </c>
      <c r="C10" s="510"/>
      <c r="D10" s="225"/>
      <c r="E10" s="252">
        <v>1</v>
      </c>
      <c r="F10" s="511" t="s">
        <v>259</v>
      </c>
      <c r="G10" s="253">
        <v>1</v>
      </c>
      <c r="H10" s="254"/>
      <c r="I10" s="254"/>
      <c r="L10" s="244">
        <f t="shared" ref="L10:L19" si="1">G10+H10+I10</f>
        <v>1</v>
      </c>
    </row>
    <row r="11" spans="1:13">
      <c r="A11" s="225"/>
      <c r="B11" s="512"/>
      <c r="C11" s="512"/>
      <c r="D11" s="225"/>
      <c r="E11" s="255">
        <f>ORÇAMENTO!J9</f>
        <v>12268.38</v>
      </c>
      <c r="F11" s="511"/>
      <c r="G11" s="256">
        <f>E11*G10</f>
        <v>12268.38</v>
      </c>
      <c r="H11" s="257"/>
      <c r="I11" s="257"/>
      <c r="L11" s="244">
        <f t="shared" si="1"/>
        <v>12268.38</v>
      </c>
      <c r="M11" s="244">
        <f>L11-E11</f>
        <v>0</v>
      </c>
    </row>
    <row r="12" spans="1:13" ht="28.5" customHeight="1">
      <c r="A12" s="226" t="s">
        <v>261</v>
      </c>
      <c r="B12" s="513" t="str">
        <f>ORÇAMENTO!E13</f>
        <v>ADMINISTRAÇÃO DA OBRA</v>
      </c>
      <c r="C12" s="513"/>
      <c r="D12" s="227"/>
      <c r="E12" s="245">
        <f>G12+H12+I12</f>
        <v>1</v>
      </c>
      <c r="F12" s="514" t="s">
        <v>259</v>
      </c>
      <c r="G12" s="250">
        <f>1/3</f>
        <v>0.33333333333333331</v>
      </c>
      <c r="H12" s="250">
        <f>1/3</f>
        <v>0.33333333333333331</v>
      </c>
      <c r="I12" s="250">
        <f>1/3</f>
        <v>0.33333333333333331</v>
      </c>
      <c r="L12" s="244"/>
      <c r="M12" s="244"/>
    </row>
    <row r="13" spans="1:13">
      <c r="A13" s="228"/>
      <c r="B13" s="515"/>
      <c r="C13" s="515"/>
      <c r="D13" s="229"/>
      <c r="E13" s="258">
        <f>ORÇAMENTO!J13</f>
        <v>23812.15</v>
      </c>
      <c r="F13" s="514"/>
      <c r="G13" s="263">
        <f>$E$13*G12</f>
        <v>7937.3833333333332</v>
      </c>
      <c r="H13" s="263">
        <f t="shared" ref="H13:I13" si="2">$E$13*H12</f>
        <v>7937.3833333333332</v>
      </c>
      <c r="I13" s="263">
        <f t="shared" si="2"/>
        <v>7937.3833333333332</v>
      </c>
      <c r="L13" s="244">
        <f t="shared" si="1"/>
        <v>23812.15</v>
      </c>
      <c r="M13" s="244">
        <f t="shared" ref="M13:M19" si="3">L13-E13</f>
        <v>0</v>
      </c>
    </row>
    <row r="14" spans="1:13" ht="27" customHeight="1">
      <c r="A14" s="230" t="s">
        <v>262</v>
      </c>
      <c r="B14" s="516" t="str">
        <f>ORÇAMENTO!E17</f>
        <v>TERRAPLENAGEM</v>
      </c>
      <c r="C14" s="516"/>
      <c r="D14" s="516"/>
      <c r="E14" s="246">
        <f>G14+H14+I14</f>
        <v>1</v>
      </c>
      <c r="F14" s="517" t="s">
        <v>259</v>
      </c>
      <c r="G14" s="241">
        <v>0.2</v>
      </c>
      <c r="H14" s="249">
        <v>0.3</v>
      </c>
      <c r="I14" s="241">
        <v>0.5</v>
      </c>
      <c r="L14" s="244"/>
      <c r="M14" s="244"/>
    </row>
    <row r="15" spans="1:13">
      <c r="A15" s="231"/>
      <c r="B15" s="518"/>
      <c r="C15" s="518"/>
      <c r="D15" s="518"/>
      <c r="E15" s="259">
        <f>ORÇAMENTO!J17+ORÇAMENTO!J35</f>
        <v>192219.90000000002</v>
      </c>
      <c r="F15" s="517"/>
      <c r="G15" s="264">
        <f>$E$15*G14</f>
        <v>38443.980000000003</v>
      </c>
      <c r="H15" s="264">
        <f t="shared" ref="H15:I15" si="4">$E$15*H14</f>
        <v>57665.970000000008</v>
      </c>
      <c r="I15" s="264">
        <f t="shared" si="4"/>
        <v>96109.950000000012</v>
      </c>
      <c r="L15" s="244">
        <f t="shared" si="1"/>
        <v>192219.90000000002</v>
      </c>
      <c r="M15" s="244">
        <f t="shared" si="3"/>
        <v>0</v>
      </c>
    </row>
    <row r="16" spans="1:13" ht="33.75" customHeight="1">
      <c r="A16" s="232" t="s">
        <v>264</v>
      </c>
      <c r="B16" s="519" t="str">
        <f>ORÇAMENTO!E21</f>
        <v>REVESTIMENTO PRIMÁRIO</v>
      </c>
      <c r="C16" s="519"/>
      <c r="D16" s="519"/>
      <c r="E16" s="247">
        <f>G16+H16+I16</f>
        <v>1</v>
      </c>
      <c r="F16" s="520" t="s">
        <v>259</v>
      </c>
      <c r="G16" s="242">
        <v>0.2</v>
      </c>
      <c r="H16" s="262">
        <v>0.3</v>
      </c>
      <c r="I16" s="242" t="s">
        <v>263</v>
      </c>
      <c r="L16" s="244"/>
      <c r="M16" s="244"/>
    </row>
    <row r="17" spans="1:13">
      <c r="A17" s="233"/>
      <c r="B17" s="521"/>
      <c r="C17" s="521"/>
      <c r="D17" s="521"/>
      <c r="E17" s="260">
        <f>ORÇAMENTO!J21+ORÇAMENTO!J39</f>
        <v>235389.27</v>
      </c>
      <c r="F17" s="520"/>
      <c r="G17" s="265">
        <f>$E$17*G16</f>
        <v>47077.853999999999</v>
      </c>
      <c r="H17" s="265">
        <f t="shared" ref="H17:I17" si="5">$E$17*H16</f>
        <v>70616.780999999988</v>
      </c>
      <c r="I17" s="265">
        <f t="shared" si="5"/>
        <v>117694.63499999999</v>
      </c>
      <c r="L17" s="244">
        <f t="shared" si="1"/>
        <v>235389.26999999996</v>
      </c>
      <c r="M17" s="244">
        <f t="shared" si="3"/>
        <v>0</v>
      </c>
    </row>
    <row r="18" spans="1:13" ht="38.25" customHeight="1">
      <c r="A18" s="234" t="s">
        <v>265</v>
      </c>
      <c r="B18" s="522" t="str">
        <f>ORÇAMENTO!E25</f>
        <v xml:space="preserve">DRENAGEM </v>
      </c>
      <c r="C18" s="522"/>
      <c r="D18" s="235"/>
      <c r="E18" s="248">
        <f>G18+H18+I18</f>
        <v>1</v>
      </c>
      <c r="F18" s="523" t="s">
        <v>259</v>
      </c>
      <c r="G18" s="243">
        <v>0.4</v>
      </c>
      <c r="H18" s="243">
        <v>0.4</v>
      </c>
      <c r="I18" s="243">
        <v>0.2</v>
      </c>
      <c r="L18" s="244"/>
      <c r="M18" s="244"/>
    </row>
    <row r="19" spans="1:13">
      <c r="A19" s="236"/>
      <c r="B19" s="524"/>
      <c r="C19" s="524"/>
      <c r="D19" s="237"/>
      <c r="E19" s="261">
        <f>ORÇAMENTO!J25+ORÇAMENTO!J43</f>
        <v>666713.23</v>
      </c>
      <c r="F19" s="523"/>
      <c r="G19" s="266">
        <f>$E$19*G18</f>
        <v>266685.29200000002</v>
      </c>
      <c r="H19" s="266">
        <f t="shared" ref="H19:I19" si="6">$E$19*H18</f>
        <v>266685.29200000002</v>
      </c>
      <c r="I19" s="266">
        <f t="shared" si="6"/>
        <v>133342.64600000001</v>
      </c>
      <c r="L19" s="244">
        <f t="shared" si="1"/>
        <v>666713.23</v>
      </c>
      <c r="M19" s="244">
        <f t="shared" si="3"/>
        <v>0</v>
      </c>
    </row>
    <row r="20" spans="1:13" ht="33.75" customHeight="1">
      <c r="A20" s="525"/>
      <c r="B20" s="525"/>
      <c r="C20" s="525"/>
      <c r="D20" s="526"/>
      <c r="E20" s="239">
        <f>E11+E13+E15+E17+E19</f>
        <v>1130402.93</v>
      </c>
      <c r="F20" s="508" t="s">
        <v>259</v>
      </c>
      <c r="G20" s="268">
        <f>G21/E20</f>
        <v>0.32945145438833334</v>
      </c>
      <c r="H20" s="268">
        <f>H21/E20</f>
        <v>0.35642638181531727</v>
      </c>
      <c r="I20" s="268">
        <f>I21/E20</f>
        <v>0.31412216379634944</v>
      </c>
      <c r="L20" s="269">
        <f>G20+H20+I20</f>
        <v>1</v>
      </c>
    </row>
    <row r="21" spans="1:13">
      <c r="A21" s="525"/>
      <c r="B21" s="525"/>
      <c r="C21" s="525"/>
      <c r="D21" s="526"/>
      <c r="E21" s="270">
        <f>E20-E8</f>
        <v>0</v>
      </c>
      <c r="F21" s="508"/>
      <c r="G21" s="267">
        <f>G11+G13+G15+G17+G19</f>
        <v>372412.88933333335</v>
      </c>
      <c r="H21" s="267">
        <f>H13+H15+H17+H19</f>
        <v>402905.42633333337</v>
      </c>
      <c r="I21" s="267">
        <f>I13+I15+I17+I19</f>
        <v>355084.61433333333</v>
      </c>
      <c r="L21" s="244">
        <f>G21+H21+I21</f>
        <v>1130402.9300000002</v>
      </c>
      <c r="M21" s="244">
        <f>L21-E20</f>
        <v>0</v>
      </c>
    </row>
    <row r="22" spans="1:13">
      <c r="A22" s="525"/>
      <c r="B22" s="525"/>
      <c r="C22" s="525"/>
      <c r="D22" s="526"/>
      <c r="E22" s="527"/>
      <c r="F22" s="527"/>
      <c r="G22" s="222"/>
      <c r="H22" s="221"/>
      <c r="I22" s="221"/>
    </row>
    <row r="23" spans="1:13">
      <c r="A23" s="525"/>
      <c r="B23" s="525"/>
      <c r="C23" s="525"/>
      <c r="D23" s="526"/>
      <c r="E23" s="528"/>
      <c r="F23" s="528"/>
      <c r="G23" s="218"/>
      <c r="H23" s="218"/>
      <c r="I23" s="218"/>
    </row>
    <row r="24" spans="1:13">
      <c r="A24" s="525"/>
      <c r="B24" s="525"/>
      <c r="C24" s="525"/>
      <c r="D24" s="526"/>
      <c r="E24" s="529"/>
      <c r="F24" s="529"/>
      <c r="G24" s="223"/>
      <c r="H24" s="223"/>
      <c r="I24" s="219"/>
    </row>
    <row r="25" spans="1:13">
      <c r="A25" s="525"/>
      <c r="B25" s="525"/>
      <c r="C25" s="525"/>
      <c r="D25" s="530"/>
      <c r="E25" s="528"/>
      <c r="F25" s="528"/>
      <c r="G25" s="217"/>
      <c r="H25" s="217"/>
      <c r="I25" s="217"/>
    </row>
    <row r="26" spans="1:13">
      <c r="A26" s="525"/>
      <c r="B26" s="525"/>
      <c r="C26" s="525"/>
      <c r="D26" s="530"/>
      <c r="E26" s="531"/>
      <c r="F26" s="531"/>
      <c r="G26" s="221"/>
      <c r="H26" s="221"/>
      <c r="I26" s="221"/>
    </row>
    <row r="27" spans="1:13">
      <c r="A27" s="525"/>
      <c r="B27" s="525"/>
      <c r="C27" s="525"/>
      <c r="D27" s="530"/>
      <c r="E27" s="527"/>
      <c r="F27" s="527"/>
      <c r="G27" s="221"/>
      <c r="H27" s="221"/>
      <c r="I27" s="221"/>
    </row>
    <row r="28" spans="1:13">
      <c r="A28" s="525"/>
      <c r="B28" s="525"/>
      <c r="C28" s="525"/>
      <c r="D28" s="530"/>
      <c r="E28" s="528"/>
      <c r="F28" s="528"/>
      <c r="G28" s="218"/>
      <c r="H28" s="218"/>
      <c r="I28" s="218"/>
    </row>
    <row r="29" spans="1:13">
      <c r="A29" s="525"/>
      <c r="B29" s="525"/>
      <c r="C29" s="525"/>
      <c r="D29" s="530"/>
      <c r="E29" s="532"/>
      <c r="F29" s="532"/>
      <c r="G29" s="223"/>
      <c r="H29" s="223"/>
      <c r="I29" s="219"/>
    </row>
  </sheetData>
  <mergeCells count="42">
    <mergeCell ref="A20:C29"/>
    <mergeCell ref="D20:D24"/>
    <mergeCell ref="E22:F22"/>
    <mergeCell ref="E23:F23"/>
    <mergeCell ref="E24:F24"/>
    <mergeCell ref="D25:D29"/>
    <mergeCell ref="E25:F25"/>
    <mergeCell ref="E26:F26"/>
    <mergeCell ref="E27:F27"/>
    <mergeCell ref="E28:F28"/>
    <mergeCell ref="E29:F29"/>
    <mergeCell ref="F20:F21"/>
    <mergeCell ref="B16:D16"/>
    <mergeCell ref="F16:F17"/>
    <mergeCell ref="B17:D17"/>
    <mergeCell ref="B18:C18"/>
    <mergeCell ref="F18:F19"/>
    <mergeCell ref="B19:C19"/>
    <mergeCell ref="B12:C12"/>
    <mergeCell ref="F12:F13"/>
    <mergeCell ref="B13:C13"/>
    <mergeCell ref="B14:D14"/>
    <mergeCell ref="F14:F15"/>
    <mergeCell ref="B15:D15"/>
    <mergeCell ref="B8:D8"/>
    <mergeCell ref="F8:F9"/>
    <mergeCell ref="B9:D9"/>
    <mergeCell ref="B10:C10"/>
    <mergeCell ref="F10:F11"/>
    <mergeCell ref="B11:C11"/>
    <mergeCell ref="A5:I5"/>
    <mergeCell ref="A6:A7"/>
    <mergeCell ref="E6:E7"/>
    <mergeCell ref="F6:F7"/>
    <mergeCell ref="B6:D7"/>
    <mergeCell ref="A1:I1"/>
    <mergeCell ref="A3:B3"/>
    <mergeCell ref="D3:F3"/>
    <mergeCell ref="G3:I3"/>
    <mergeCell ref="A4:B4"/>
    <mergeCell ref="D4:F4"/>
    <mergeCell ref="G4:I4"/>
  </mergeCells>
  <pageMargins left="0.51181102362204722" right="0.51181102362204722" top="1.3385826771653544" bottom="0.78740157480314965" header="0.31496062992125984" footer="0.31496062992125984"/>
  <pageSetup scale="95" orientation="portrait" r:id="rId1"/>
  <headerFooter>
    <oddHeader>&amp;C&amp;G</oddHeader>
    <oddFooter>&amp;CJUNIO BENEVIDES DA SILVA
REGISTRO CREA/PE 1819551580
ENGENHEIRO CIVIL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7"/>
  <sheetViews>
    <sheetView view="pageBreakPreview" topLeftCell="B1" zoomScale="60" zoomScaleNormal="100" workbookViewId="0">
      <selection sqref="A1:A1048576"/>
    </sheetView>
  </sheetViews>
  <sheetFormatPr defaultColWidth="14.453125" defaultRowHeight="15" customHeight="1"/>
  <cols>
    <col min="1" max="1" width="8.6328125" hidden="1" customWidth="1"/>
    <col min="2" max="2" width="9.08984375" customWidth="1"/>
    <col min="3" max="3" width="51.6328125" customWidth="1"/>
    <col min="4" max="4" width="10.453125" customWidth="1"/>
    <col min="5" max="5" width="14.36328125" customWidth="1"/>
    <col min="6" max="6" width="16.90625" customWidth="1"/>
    <col min="7" max="7" width="17.36328125" customWidth="1"/>
    <col min="8" max="8" width="7.453125" customWidth="1"/>
    <col min="9" max="9" width="53.08984375" customWidth="1"/>
    <col min="10" max="10" width="8.6328125" customWidth="1"/>
  </cols>
  <sheetData>
    <row r="1" spans="2:11" ht="107.25" customHeight="1" thickBot="1">
      <c r="B1" s="400" t="s">
        <v>238</v>
      </c>
      <c r="C1" s="401"/>
      <c r="D1" s="401"/>
      <c r="E1" s="401"/>
      <c r="F1" s="401"/>
      <c r="G1" s="401"/>
      <c r="H1" s="401"/>
      <c r="I1" s="402"/>
      <c r="J1" s="107"/>
      <c r="K1" s="107"/>
    </row>
    <row r="2" spans="2:11" ht="30.5" thickBot="1">
      <c r="B2" s="403" t="s">
        <v>59</v>
      </c>
      <c r="C2" s="404"/>
      <c r="D2" s="404"/>
      <c r="E2" s="404"/>
      <c r="F2" s="404"/>
      <c r="G2" s="404"/>
      <c r="H2" s="404"/>
      <c r="I2" s="405"/>
    </row>
    <row r="3" spans="2:11" ht="18">
      <c r="B3" s="161" t="s">
        <v>207</v>
      </c>
      <c r="C3" s="109"/>
      <c r="D3" s="162"/>
      <c r="E3" s="162"/>
      <c r="F3" s="163"/>
      <c r="G3" s="163"/>
      <c r="H3" s="162"/>
      <c r="I3" s="164"/>
    </row>
    <row r="4" spans="2:11" ht="15.5">
      <c r="B4" s="415" t="s">
        <v>208</v>
      </c>
      <c r="C4" s="416"/>
      <c r="D4" s="416"/>
      <c r="E4" s="416"/>
      <c r="F4" s="165"/>
      <c r="G4" s="165"/>
      <c r="H4" s="166"/>
      <c r="I4" s="167"/>
    </row>
    <row r="5" spans="2:11" ht="15.5">
      <c r="B5" s="168" t="s">
        <v>209</v>
      </c>
      <c r="C5" s="169"/>
      <c r="D5" s="166"/>
      <c r="E5" s="170"/>
      <c r="F5" s="165"/>
      <c r="G5" s="165"/>
      <c r="H5" s="166"/>
      <c r="I5" s="167"/>
    </row>
    <row r="6" spans="2:11" ht="15.5">
      <c r="B6" s="168" t="s">
        <v>210</v>
      </c>
      <c r="C6" s="169"/>
      <c r="D6" s="171"/>
      <c r="E6" s="170"/>
      <c r="F6" s="165"/>
      <c r="G6" s="165"/>
      <c r="H6" s="166"/>
      <c r="I6" s="167"/>
    </row>
    <row r="7" spans="2:11" ht="15.5">
      <c r="B7" s="417" t="s">
        <v>1</v>
      </c>
      <c r="C7" s="418"/>
      <c r="D7" s="172"/>
      <c r="E7" s="170"/>
      <c r="F7" s="173"/>
      <c r="G7" s="173"/>
      <c r="H7" s="174"/>
      <c r="I7" s="115"/>
    </row>
    <row r="8" spans="2:11" thickBot="1">
      <c r="B8" s="175" t="s">
        <v>3</v>
      </c>
      <c r="C8" s="147" t="s">
        <v>6</v>
      </c>
      <c r="D8" s="148" t="s">
        <v>60</v>
      </c>
      <c r="E8" s="149" t="s">
        <v>61</v>
      </c>
      <c r="F8" s="149" t="s">
        <v>62</v>
      </c>
      <c r="G8" s="149" t="s">
        <v>63</v>
      </c>
      <c r="H8" s="148" t="s">
        <v>7</v>
      </c>
      <c r="I8" s="176" t="s">
        <v>64</v>
      </c>
    </row>
    <row r="9" spans="2:11" ht="14.5">
      <c r="B9" s="177">
        <v>1</v>
      </c>
      <c r="C9" s="178" t="s">
        <v>13</v>
      </c>
      <c r="D9" s="179"/>
      <c r="E9" s="180"/>
      <c r="F9" s="180"/>
      <c r="G9" s="180"/>
      <c r="H9" s="179"/>
      <c r="I9" s="181"/>
    </row>
    <row r="10" spans="2:11" ht="28">
      <c r="B10" s="182" t="s">
        <v>14</v>
      </c>
      <c r="C10" s="88" t="s">
        <v>16</v>
      </c>
      <c r="D10" s="87">
        <v>2</v>
      </c>
      <c r="E10" s="89">
        <v>4</v>
      </c>
      <c r="F10" s="89"/>
      <c r="G10" s="86">
        <f>D10*E10</f>
        <v>8</v>
      </c>
      <c r="H10" s="86" t="s">
        <v>17</v>
      </c>
      <c r="I10" s="183" t="s">
        <v>65</v>
      </c>
    </row>
    <row r="11" spans="2:11" ht="28">
      <c r="B11" s="182" t="s">
        <v>18</v>
      </c>
      <c r="C11" s="88" t="s">
        <v>21</v>
      </c>
      <c r="D11" s="87" t="s">
        <v>66</v>
      </c>
      <c r="E11" s="89" t="s">
        <v>66</v>
      </c>
      <c r="F11" s="89"/>
      <c r="G11" s="86">
        <v>1</v>
      </c>
      <c r="H11" s="86" t="s">
        <v>22</v>
      </c>
      <c r="I11" s="183" t="s">
        <v>67</v>
      </c>
    </row>
    <row r="12" spans="2:11" ht="28">
      <c r="B12" s="182" t="s">
        <v>68</v>
      </c>
      <c r="C12" s="88" t="s">
        <v>24</v>
      </c>
      <c r="D12" s="87" t="s">
        <v>66</v>
      </c>
      <c r="E12" s="89" t="s">
        <v>66</v>
      </c>
      <c r="F12" s="89"/>
      <c r="G12" s="86">
        <v>1</v>
      </c>
      <c r="H12" s="86" t="s">
        <v>22</v>
      </c>
      <c r="I12" s="183" t="s">
        <v>67</v>
      </c>
    </row>
    <row r="13" spans="2:11" ht="15" customHeight="1">
      <c r="B13" s="184">
        <v>2</v>
      </c>
      <c r="C13" s="156" t="s">
        <v>25</v>
      </c>
      <c r="D13" s="157"/>
      <c r="E13" s="157"/>
      <c r="F13" s="158"/>
      <c r="G13" s="159"/>
      <c r="H13" s="160"/>
      <c r="I13" s="185"/>
    </row>
    <row r="14" spans="2:11" ht="28">
      <c r="B14" s="186" t="s">
        <v>26</v>
      </c>
      <c r="C14" s="8" t="s">
        <v>87</v>
      </c>
      <c r="D14" s="9">
        <v>2</v>
      </c>
      <c r="E14" s="9">
        <v>3</v>
      </c>
      <c r="F14" s="10">
        <v>4</v>
      </c>
      <c r="G14" s="10">
        <v>3</v>
      </c>
      <c r="H14" s="11">
        <f t="shared" ref="H14:H15" si="0">D14*E14*F14*G14</f>
        <v>72</v>
      </c>
      <c r="I14" s="187" t="s">
        <v>88</v>
      </c>
    </row>
    <row r="15" spans="2:11" ht="28.5" thickBot="1">
      <c r="B15" s="188" t="s">
        <v>89</v>
      </c>
      <c r="C15" s="12" t="s">
        <v>90</v>
      </c>
      <c r="D15" s="13">
        <v>8</v>
      </c>
      <c r="E15" s="13">
        <v>5</v>
      </c>
      <c r="F15" s="14">
        <v>4</v>
      </c>
      <c r="G15" s="14">
        <v>3</v>
      </c>
      <c r="H15" s="16">
        <f t="shared" si="0"/>
        <v>480</v>
      </c>
      <c r="I15" s="189" t="s">
        <v>91</v>
      </c>
    </row>
    <row r="16" spans="2:11" ht="28.5" customHeight="1">
      <c r="B16" s="406" t="s">
        <v>69</v>
      </c>
      <c r="C16" s="407"/>
      <c r="D16" s="407"/>
      <c r="E16" s="407"/>
      <c r="F16" s="407"/>
      <c r="G16" s="407"/>
      <c r="H16" s="407"/>
      <c r="I16" s="408"/>
    </row>
    <row r="17" spans="2:10" ht="28.5" customHeight="1">
      <c r="B17" s="190">
        <v>3</v>
      </c>
      <c r="C17" s="150" t="s">
        <v>30</v>
      </c>
      <c r="D17" s="151"/>
      <c r="E17" s="152"/>
      <c r="F17" s="152"/>
      <c r="G17" s="152"/>
      <c r="H17" s="153"/>
      <c r="I17" s="191"/>
    </row>
    <row r="18" spans="2:10" ht="14.5">
      <c r="B18" s="192" t="s">
        <v>31</v>
      </c>
      <c r="C18" s="88" t="s">
        <v>33</v>
      </c>
      <c r="D18" s="87">
        <v>8000</v>
      </c>
      <c r="E18" s="89">
        <v>6</v>
      </c>
      <c r="F18" s="89" t="s">
        <v>66</v>
      </c>
      <c r="G18" s="86">
        <f>D18*E18</f>
        <v>48000</v>
      </c>
      <c r="H18" s="90" t="s">
        <v>17</v>
      </c>
      <c r="I18" s="183" t="s">
        <v>70</v>
      </c>
    </row>
    <row r="19" spans="2:10" ht="28">
      <c r="B19" s="192" t="s">
        <v>35</v>
      </c>
      <c r="C19" s="88" t="s">
        <v>36</v>
      </c>
      <c r="D19" s="409" t="s">
        <v>66</v>
      </c>
      <c r="E19" s="410"/>
      <c r="F19" s="89">
        <v>0.1</v>
      </c>
      <c r="G19" s="86">
        <f>G18*F19</f>
        <v>4800</v>
      </c>
      <c r="H19" s="90" t="s">
        <v>37</v>
      </c>
      <c r="I19" s="183" t="s">
        <v>71</v>
      </c>
    </row>
    <row r="20" spans="2:10" ht="28.5" customHeight="1">
      <c r="B20" s="192" t="s">
        <v>39</v>
      </c>
      <c r="C20" s="88" t="s">
        <v>40</v>
      </c>
      <c r="D20" s="409" t="s">
        <v>66</v>
      </c>
      <c r="E20" s="407"/>
      <c r="F20" s="410"/>
      <c r="G20" s="86">
        <f>G19*'DMT-Jazida'!G10*'DMT-Jazida'!M18</f>
        <v>77760</v>
      </c>
      <c r="H20" s="90" t="s">
        <v>41</v>
      </c>
      <c r="I20" s="183" t="s">
        <v>72</v>
      </c>
    </row>
    <row r="21" spans="2:10" ht="28.5" customHeight="1">
      <c r="B21" s="190">
        <v>4</v>
      </c>
      <c r="C21" s="153" t="s">
        <v>43</v>
      </c>
      <c r="D21" s="153"/>
      <c r="E21" s="152"/>
      <c r="F21" s="152"/>
      <c r="G21" s="152"/>
      <c r="H21" s="153"/>
      <c r="I21" s="191"/>
    </row>
    <row r="22" spans="2:10" ht="15.75" customHeight="1">
      <c r="B22" s="192" t="s">
        <v>44</v>
      </c>
      <c r="C22" s="88" t="s">
        <v>45</v>
      </c>
      <c r="D22" s="87">
        <v>8000</v>
      </c>
      <c r="E22" s="89">
        <v>0.3</v>
      </c>
      <c r="F22" s="89" t="s">
        <v>66</v>
      </c>
      <c r="G22" s="86">
        <f>D22*E22*2</f>
        <v>4800</v>
      </c>
      <c r="H22" s="90" t="s">
        <v>17</v>
      </c>
      <c r="I22" s="183" t="s">
        <v>248</v>
      </c>
    </row>
    <row r="23" spans="2:10" ht="28">
      <c r="B23" s="192" t="s">
        <v>46</v>
      </c>
      <c r="C23" s="88" t="s">
        <v>47</v>
      </c>
      <c r="D23" s="409" t="s">
        <v>66</v>
      </c>
      <c r="E23" s="410"/>
      <c r="F23" s="89">
        <v>0.15</v>
      </c>
      <c r="G23" s="86">
        <f>G18*F23</f>
        <v>7200</v>
      </c>
      <c r="H23" s="90" t="s">
        <v>37</v>
      </c>
      <c r="I23" s="183" t="s">
        <v>73</v>
      </c>
    </row>
    <row r="24" spans="2:10" ht="28">
      <c r="B24" s="192" t="s">
        <v>49</v>
      </c>
      <c r="C24" s="88" t="s">
        <v>40</v>
      </c>
      <c r="D24" s="411" t="s">
        <v>66</v>
      </c>
      <c r="E24" s="407"/>
      <c r="F24" s="410"/>
      <c r="G24" s="86">
        <f>G23*'DMT-Jazida'!G10*'DMT-Jazida'!M18</f>
        <v>116640</v>
      </c>
      <c r="H24" s="90" t="s">
        <v>41</v>
      </c>
      <c r="I24" s="183" t="s">
        <v>74</v>
      </c>
    </row>
    <row r="25" spans="2:10" ht="15.75" customHeight="1">
      <c r="B25" s="190">
        <v>5</v>
      </c>
      <c r="C25" s="153" t="s">
        <v>50</v>
      </c>
      <c r="D25" s="154"/>
      <c r="E25" s="155"/>
      <c r="F25" s="155"/>
      <c r="G25" s="152"/>
      <c r="H25" s="153"/>
      <c r="I25" s="191"/>
    </row>
    <row r="26" spans="2:10" ht="28">
      <c r="B26" s="192" t="s">
        <v>51</v>
      </c>
      <c r="C26" s="88" t="s">
        <v>52</v>
      </c>
      <c r="D26" s="87">
        <v>8000</v>
      </c>
      <c r="E26" s="89" t="s">
        <v>66</v>
      </c>
      <c r="F26" s="89" t="s">
        <v>66</v>
      </c>
      <c r="G26" s="86">
        <f>D26*2</f>
        <v>16000</v>
      </c>
      <c r="H26" s="90" t="s">
        <v>53</v>
      </c>
      <c r="I26" s="183" t="s">
        <v>75</v>
      </c>
    </row>
    <row r="27" spans="2:10" ht="27.75" customHeight="1" thickBot="1">
      <c r="B27" s="195" t="s">
        <v>213</v>
      </c>
      <c r="C27" s="94" t="s">
        <v>214</v>
      </c>
      <c r="D27" s="99">
        <v>1</v>
      </c>
      <c r="E27" s="100">
        <v>4</v>
      </c>
      <c r="F27" s="100" t="s">
        <v>244</v>
      </c>
      <c r="G27" s="101">
        <v>4</v>
      </c>
      <c r="H27" s="95" t="s">
        <v>215</v>
      </c>
      <c r="I27" s="196" t="s">
        <v>228</v>
      </c>
      <c r="J27" s="7"/>
    </row>
    <row r="28" spans="2:10" ht="50.25" customHeight="1" thickBot="1">
      <c r="B28" s="195" t="s">
        <v>216</v>
      </c>
      <c r="C28" s="94" t="s">
        <v>217</v>
      </c>
      <c r="D28" s="412"/>
      <c r="E28" s="413"/>
      <c r="F28" s="414"/>
      <c r="G28" s="101">
        <v>8</v>
      </c>
      <c r="H28" s="95" t="s">
        <v>37</v>
      </c>
      <c r="I28" s="196" t="s">
        <v>228</v>
      </c>
      <c r="J28" s="7"/>
    </row>
    <row r="29" spans="2:10" ht="28.5" customHeight="1" thickBot="1">
      <c r="B29" s="195" t="s">
        <v>218</v>
      </c>
      <c r="C29" s="94" t="s">
        <v>219</v>
      </c>
      <c r="D29" s="102" t="s">
        <v>229</v>
      </c>
      <c r="E29" s="103" t="s">
        <v>234</v>
      </c>
      <c r="F29" s="100"/>
      <c r="G29" s="101">
        <v>15</v>
      </c>
      <c r="H29" s="95" t="s">
        <v>99</v>
      </c>
      <c r="I29" s="196" t="s">
        <v>228</v>
      </c>
      <c r="J29" s="17"/>
    </row>
    <row r="30" spans="2:10" ht="15.75" customHeight="1" thickBot="1">
      <c r="B30" s="195" t="s">
        <v>221</v>
      </c>
      <c r="C30" s="94" t="s">
        <v>220</v>
      </c>
      <c r="D30" s="104" t="s">
        <v>230</v>
      </c>
      <c r="E30" s="105" t="s">
        <v>231</v>
      </c>
      <c r="F30" s="100"/>
      <c r="G30" s="101">
        <v>4</v>
      </c>
      <c r="H30" s="93" t="s">
        <v>225</v>
      </c>
      <c r="I30" s="196" t="s">
        <v>228</v>
      </c>
    </row>
    <row r="31" spans="2:10" ht="46.5" customHeight="1" thickBot="1">
      <c r="B31" s="195" t="s">
        <v>222</v>
      </c>
      <c r="C31" s="94" t="s">
        <v>224</v>
      </c>
      <c r="D31" s="106" t="s">
        <v>240</v>
      </c>
      <c r="E31" s="103" t="s">
        <v>235</v>
      </c>
      <c r="F31" s="103" t="s">
        <v>233</v>
      </c>
      <c r="G31" s="101">
        <v>30</v>
      </c>
      <c r="H31" s="93" t="s">
        <v>99</v>
      </c>
      <c r="I31" s="196" t="s">
        <v>228</v>
      </c>
    </row>
    <row r="32" spans="2:10" ht="15.75" customHeight="1" thickBot="1">
      <c r="B32" s="195" t="s">
        <v>223</v>
      </c>
      <c r="C32" s="94" t="s">
        <v>220</v>
      </c>
      <c r="D32" s="104" t="s">
        <v>230</v>
      </c>
      <c r="E32" s="105" t="s">
        <v>241</v>
      </c>
      <c r="F32" s="100"/>
      <c r="G32" s="101">
        <v>4</v>
      </c>
      <c r="H32" s="93" t="s">
        <v>225</v>
      </c>
      <c r="I32" s="196" t="s">
        <v>228</v>
      </c>
    </row>
    <row r="33" spans="2:10" ht="30.75" customHeight="1" thickBot="1">
      <c r="B33" s="202" t="s">
        <v>226</v>
      </c>
      <c r="C33" s="203" t="s">
        <v>227</v>
      </c>
      <c r="D33" s="204"/>
      <c r="E33" s="205"/>
      <c r="F33" s="205"/>
      <c r="G33" s="206">
        <v>10</v>
      </c>
      <c r="H33" s="207" t="s">
        <v>37</v>
      </c>
      <c r="I33" s="208" t="s">
        <v>228</v>
      </c>
    </row>
    <row r="34" spans="2:10" ht="28.5" customHeight="1">
      <c r="B34" s="406" t="s">
        <v>54</v>
      </c>
      <c r="C34" s="407"/>
      <c r="D34" s="407"/>
      <c r="E34" s="407"/>
      <c r="F34" s="407"/>
      <c r="G34" s="407"/>
      <c r="H34" s="407"/>
      <c r="I34" s="408"/>
    </row>
    <row r="35" spans="2:10" ht="28.5" customHeight="1">
      <c r="B35" s="190">
        <v>3</v>
      </c>
      <c r="C35" s="150" t="s">
        <v>30</v>
      </c>
      <c r="D35" s="151"/>
      <c r="E35" s="152"/>
      <c r="F35" s="152"/>
      <c r="G35" s="152"/>
      <c r="H35" s="153"/>
      <c r="I35" s="191"/>
    </row>
    <row r="36" spans="2:10" ht="15.75" customHeight="1">
      <c r="B36" s="192" t="s">
        <v>31</v>
      </c>
      <c r="C36" s="88" t="s">
        <v>33</v>
      </c>
      <c r="D36" s="87">
        <v>2500</v>
      </c>
      <c r="E36" s="89">
        <v>6</v>
      </c>
      <c r="F36" s="89" t="s">
        <v>66</v>
      </c>
      <c r="G36" s="86">
        <f>D36*E36</f>
        <v>15000</v>
      </c>
      <c r="H36" s="90" t="s">
        <v>17</v>
      </c>
      <c r="I36" s="183" t="s">
        <v>76</v>
      </c>
    </row>
    <row r="37" spans="2:10" ht="28">
      <c r="B37" s="192" t="s">
        <v>35</v>
      </c>
      <c r="C37" s="88" t="s">
        <v>36</v>
      </c>
      <c r="D37" s="409" t="s">
        <v>66</v>
      </c>
      <c r="E37" s="410"/>
      <c r="F37" s="89">
        <v>0.15</v>
      </c>
      <c r="G37" s="86">
        <f>G36*F37</f>
        <v>2250</v>
      </c>
      <c r="H37" s="90" t="s">
        <v>37</v>
      </c>
      <c r="I37" s="183" t="s">
        <v>77</v>
      </c>
    </row>
    <row r="38" spans="2:10" ht="28.5" customHeight="1">
      <c r="B38" s="192" t="s">
        <v>39</v>
      </c>
      <c r="C38" s="88" t="s">
        <v>40</v>
      </c>
      <c r="D38" s="409" t="s">
        <v>66</v>
      </c>
      <c r="E38" s="407"/>
      <c r="F38" s="410"/>
      <c r="G38" s="86">
        <f>G37*'DMT-Jazida'!G10*'DMT-Jazida'!M24</f>
        <v>33412.5</v>
      </c>
      <c r="H38" s="90" t="s">
        <v>41</v>
      </c>
      <c r="I38" s="183" t="s">
        <v>78</v>
      </c>
    </row>
    <row r="39" spans="2:10" ht="28.5" customHeight="1">
      <c r="B39" s="190">
        <v>4</v>
      </c>
      <c r="C39" s="153" t="s">
        <v>43</v>
      </c>
      <c r="D39" s="153"/>
      <c r="E39" s="152"/>
      <c r="F39" s="152"/>
      <c r="G39" s="152"/>
      <c r="H39" s="153"/>
      <c r="I39" s="191"/>
    </row>
    <row r="40" spans="2:10" ht="14.5">
      <c r="B40" s="192" t="s">
        <v>44</v>
      </c>
      <c r="C40" s="88" t="s">
        <v>45</v>
      </c>
      <c r="D40" s="87">
        <v>2500</v>
      </c>
      <c r="E40" s="89">
        <v>0.3</v>
      </c>
      <c r="F40" s="89" t="s">
        <v>66</v>
      </c>
      <c r="G40" s="86">
        <f>D40*E40*2</f>
        <v>1500</v>
      </c>
      <c r="H40" s="90" t="s">
        <v>17</v>
      </c>
      <c r="I40" s="183" t="s">
        <v>247</v>
      </c>
    </row>
    <row r="41" spans="2:10" ht="28">
      <c r="B41" s="192" t="s">
        <v>46</v>
      </c>
      <c r="C41" s="88" t="s">
        <v>47</v>
      </c>
      <c r="D41" s="409" t="s">
        <v>66</v>
      </c>
      <c r="E41" s="410"/>
      <c r="F41" s="89">
        <v>0.1</v>
      </c>
      <c r="G41" s="86">
        <f>G36*F41</f>
        <v>1500</v>
      </c>
      <c r="H41" s="90" t="s">
        <v>37</v>
      </c>
      <c r="I41" s="183" t="s">
        <v>79</v>
      </c>
    </row>
    <row r="42" spans="2:10" ht="28">
      <c r="B42" s="192" t="s">
        <v>49</v>
      </c>
      <c r="C42" s="88" t="s">
        <v>40</v>
      </c>
      <c r="D42" s="411" t="s">
        <v>66</v>
      </c>
      <c r="E42" s="407"/>
      <c r="F42" s="410"/>
      <c r="G42" s="86">
        <f>G41*'DMT-Jazida'!G10*'DMT-Jazida'!M24</f>
        <v>22275</v>
      </c>
      <c r="H42" s="90" t="s">
        <v>41</v>
      </c>
      <c r="I42" s="183" t="s">
        <v>80</v>
      </c>
    </row>
    <row r="43" spans="2:10" ht="15.75" customHeight="1" thickBot="1">
      <c r="B43" s="190">
        <v>5</v>
      </c>
      <c r="C43" s="153" t="s">
        <v>50</v>
      </c>
      <c r="D43" s="154"/>
      <c r="E43" s="155"/>
      <c r="F43" s="155"/>
      <c r="G43" s="152"/>
      <c r="H43" s="153"/>
      <c r="I43" s="191"/>
    </row>
    <row r="44" spans="2:10" ht="44.25" customHeight="1" thickBot="1">
      <c r="B44" s="193" t="s">
        <v>51</v>
      </c>
      <c r="C44" s="91" t="s">
        <v>52</v>
      </c>
      <c r="D44" s="96">
        <v>2500</v>
      </c>
      <c r="E44" s="97" t="s">
        <v>66</v>
      </c>
      <c r="F44" s="97" t="s">
        <v>66</v>
      </c>
      <c r="G44" s="98">
        <f>D44*2</f>
        <v>5000</v>
      </c>
      <c r="H44" s="92" t="s">
        <v>53</v>
      </c>
      <c r="I44" s="194" t="s">
        <v>75</v>
      </c>
      <c r="J44" s="15"/>
    </row>
    <row r="45" spans="2:10" ht="27.75" customHeight="1" thickBot="1">
      <c r="B45" s="195" t="s">
        <v>213</v>
      </c>
      <c r="C45" s="94" t="s">
        <v>214</v>
      </c>
      <c r="D45" s="99">
        <v>1</v>
      </c>
      <c r="E45" s="100">
        <v>3</v>
      </c>
      <c r="F45" s="100" t="s">
        <v>244</v>
      </c>
      <c r="G45" s="101">
        <v>3</v>
      </c>
      <c r="H45" s="95" t="s">
        <v>215</v>
      </c>
      <c r="I45" s="196" t="s">
        <v>228</v>
      </c>
      <c r="J45" s="7"/>
    </row>
    <row r="46" spans="2:10" ht="50.25" customHeight="1" thickBot="1">
      <c r="B46" s="195" t="s">
        <v>216</v>
      </c>
      <c r="C46" s="94" t="s">
        <v>217</v>
      </c>
      <c r="D46" s="412"/>
      <c r="E46" s="413"/>
      <c r="F46" s="414"/>
      <c r="G46" s="101">
        <v>6</v>
      </c>
      <c r="H46" s="95" t="s">
        <v>37</v>
      </c>
      <c r="I46" s="196" t="s">
        <v>228</v>
      </c>
      <c r="J46" s="7"/>
    </row>
    <row r="47" spans="2:10" ht="28.5" customHeight="1" thickBot="1">
      <c r="B47" s="195" t="s">
        <v>218</v>
      </c>
      <c r="C47" s="94" t="s">
        <v>219</v>
      </c>
      <c r="D47" s="102" t="s">
        <v>229</v>
      </c>
      <c r="E47" s="103" t="s">
        <v>234</v>
      </c>
      <c r="F47" s="100"/>
      <c r="G47" s="101">
        <v>15</v>
      </c>
      <c r="H47" s="95" t="s">
        <v>99</v>
      </c>
      <c r="I47" s="196" t="s">
        <v>228</v>
      </c>
      <c r="J47" s="17"/>
    </row>
    <row r="48" spans="2:10" ht="15.75" customHeight="1" thickBot="1">
      <c r="B48" s="195" t="s">
        <v>221</v>
      </c>
      <c r="C48" s="94" t="s">
        <v>220</v>
      </c>
      <c r="D48" s="104" t="s">
        <v>230</v>
      </c>
      <c r="E48" s="105" t="s">
        <v>231</v>
      </c>
      <c r="F48" s="100"/>
      <c r="G48" s="101">
        <v>4</v>
      </c>
      <c r="H48" s="93" t="s">
        <v>225</v>
      </c>
      <c r="I48" s="196" t="s">
        <v>228</v>
      </c>
    </row>
    <row r="49" spans="2:9" ht="46.5" customHeight="1" thickBot="1">
      <c r="B49" s="195" t="s">
        <v>222</v>
      </c>
      <c r="C49" s="94" t="s">
        <v>224</v>
      </c>
      <c r="D49" s="106" t="s">
        <v>232</v>
      </c>
      <c r="E49" s="103" t="s">
        <v>235</v>
      </c>
      <c r="F49" s="103" t="s">
        <v>233</v>
      </c>
      <c r="G49" s="101">
        <v>15</v>
      </c>
      <c r="H49" s="93" t="s">
        <v>99</v>
      </c>
      <c r="I49" s="196" t="s">
        <v>228</v>
      </c>
    </row>
    <row r="50" spans="2:9" ht="15.75" customHeight="1" thickBot="1">
      <c r="B50" s="195" t="s">
        <v>223</v>
      </c>
      <c r="C50" s="94" t="s">
        <v>220</v>
      </c>
      <c r="D50" s="104" t="s">
        <v>230</v>
      </c>
      <c r="E50" s="105" t="s">
        <v>236</v>
      </c>
      <c r="F50" s="100"/>
      <c r="G50" s="101">
        <v>4</v>
      </c>
      <c r="H50" s="93" t="s">
        <v>225</v>
      </c>
      <c r="I50" s="196" t="s">
        <v>228</v>
      </c>
    </row>
    <row r="51" spans="2:9" ht="30.75" customHeight="1" thickBot="1">
      <c r="B51" s="202" t="s">
        <v>226</v>
      </c>
      <c r="C51" s="203" t="s">
        <v>227</v>
      </c>
      <c r="D51" s="204"/>
      <c r="E51" s="205"/>
      <c r="F51" s="205"/>
      <c r="G51" s="206">
        <v>8</v>
      </c>
      <c r="H51" s="207" t="s">
        <v>37</v>
      </c>
      <c r="I51" s="208" t="s">
        <v>228</v>
      </c>
    </row>
    <row r="52" spans="2:9" ht="30" hidden="1" customHeight="1" thickBot="1">
      <c r="B52" s="199" t="s">
        <v>3</v>
      </c>
      <c r="C52" s="200" t="s">
        <v>6</v>
      </c>
      <c r="D52" s="197" t="s">
        <v>81</v>
      </c>
      <c r="E52" s="197" t="s">
        <v>82</v>
      </c>
      <c r="F52" s="198" t="s">
        <v>83</v>
      </c>
      <c r="G52" s="198" t="s">
        <v>84</v>
      </c>
      <c r="H52" s="197" t="s">
        <v>85</v>
      </c>
      <c r="I52" s="201" t="s">
        <v>86</v>
      </c>
    </row>
    <row r="53" spans="2:9" ht="15.75" customHeight="1"/>
    <row r="54" spans="2:9" ht="15.75" customHeight="1"/>
    <row r="55" spans="2:9" ht="15.75" customHeight="1"/>
    <row r="56" spans="2:9" ht="15.75" customHeight="1"/>
    <row r="57" spans="2:9" ht="15.75" customHeight="1"/>
    <row r="58" spans="2:9" ht="15.75" customHeight="1"/>
    <row r="59" spans="2:9" ht="15.75" customHeight="1"/>
    <row r="60" spans="2:9" ht="15.75" customHeight="1"/>
    <row r="61" spans="2:9" ht="15.75" customHeight="1"/>
    <row r="62" spans="2:9" ht="15.75" customHeight="1"/>
    <row r="63" spans="2:9" ht="15.75" customHeight="1"/>
    <row r="64" spans="2:9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mergeCells count="16">
    <mergeCell ref="D23:E23"/>
    <mergeCell ref="D24:F24"/>
    <mergeCell ref="B34:I34"/>
    <mergeCell ref="D46:F46"/>
    <mergeCell ref="B4:E4"/>
    <mergeCell ref="B7:C7"/>
    <mergeCell ref="D37:E37"/>
    <mergeCell ref="D38:F38"/>
    <mergeCell ref="D41:E41"/>
    <mergeCell ref="D42:F42"/>
    <mergeCell ref="D28:F28"/>
    <mergeCell ref="B1:I1"/>
    <mergeCell ref="B2:I2"/>
    <mergeCell ref="B16:I16"/>
    <mergeCell ref="D19:E19"/>
    <mergeCell ref="D20:F20"/>
  </mergeCells>
  <pageMargins left="0.70866141732283472" right="0.70866141732283472" top="0.74803149606299213" bottom="0.74803149606299213" header="0" footer="0"/>
  <pageSetup paperSize="9" scale="48" orientation="portrait" r:id="rId1"/>
  <headerFooter>
    <oddFooter>&amp;CJUNIO BENEVIDES DA SILVA
REGISTRO CREA/PE 1819551580
ENGENHEIRO CIVIL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0"/>
  <sheetViews>
    <sheetView view="pageBreakPreview" zoomScale="60" zoomScaleNormal="100" workbookViewId="0">
      <selection activeCell="R9" sqref="R9"/>
    </sheetView>
  </sheetViews>
  <sheetFormatPr defaultColWidth="14.453125" defaultRowHeight="15" customHeight="1"/>
  <cols>
    <col min="1" max="1" width="1.90625" customWidth="1"/>
    <col min="2" max="2" width="23.08984375" customWidth="1"/>
    <col min="3" max="3" width="16.453125" customWidth="1"/>
    <col min="4" max="10" width="9.08984375" customWidth="1"/>
    <col min="11" max="11" width="10" customWidth="1"/>
    <col min="12" max="12" width="10.36328125" customWidth="1"/>
    <col min="13" max="13" width="9.08984375" customWidth="1"/>
    <col min="14" max="14" width="9.6328125" customWidth="1"/>
    <col min="15" max="15" width="10" customWidth="1"/>
    <col min="16" max="16" width="13" customWidth="1"/>
    <col min="17" max="27" width="9.08984375" customWidth="1"/>
  </cols>
  <sheetData>
    <row r="1" spans="1:27" ht="14.2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4.25" customHeight="1">
      <c r="A2" s="18"/>
      <c r="B2" s="431" t="s">
        <v>92</v>
      </c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433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ht="14.25" customHeight="1">
      <c r="A3" s="18"/>
      <c r="B3" s="434"/>
      <c r="C3" s="435"/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6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7" ht="14.25" customHeight="1">
      <c r="A4" s="18"/>
      <c r="B4" s="21" t="s">
        <v>207</v>
      </c>
      <c r="D4" s="2"/>
      <c r="E4" s="2"/>
      <c r="F4" s="19"/>
      <c r="G4" s="19"/>
      <c r="H4" s="19"/>
      <c r="I4" s="19"/>
      <c r="J4" s="19"/>
      <c r="K4" s="19"/>
      <c r="L4" s="19"/>
      <c r="M4" s="19"/>
      <c r="N4" s="19"/>
      <c r="O4" s="18"/>
      <c r="P4" s="20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1:27" ht="14.25" customHeight="1">
      <c r="A5" s="18"/>
      <c r="B5" s="444" t="s">
        <v>208</v>
      </c>
      <c r="C5" s="416"/>
      <c r="D5" s="416"/>
      <c r="E5" s="416"/>
      <c r="F5" s="2"/>
      <c r="G5" s="2"/>
      <c r="H5" s="2"/>
      <c r="I5" s="2"/>
      <c r="J5" s="2"/>
      <c r="K5" s="2"/>
      <c r="L5" s="2"/>
      <c r="M5" s="2"/>
      <c r="N5" s="2"/>
      <c r="O5" s="2"/>
      <c r="P5" s="3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27" ht="18.75" customHeight="1">
      <c r="A6" s="18"/>
      <c r="B6" s="1" t="s">
        <v>209</v>
      </c>
      <c r="C6" s="83"/>
      <c r="D6" s="4"/>
      <c r="E6" s="5"/>
      <c r="F6" s="5"/>
      <c r="G6" s="5"/>
      <c r="H6" s="5"/>
      <c r="I6" s="5"/>
      <c r="J6" s="5"/>
      <c r="K6" s="5"/>
      <c r="L6" s="5"/>
      <c r="M6" s="2"/>
      <c r="N6" s="2"/>
      <c r="O6" s="18"/>
      <c r="P6" s="20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</row>
    <row r="7" spans="1:27" ht="14.25" customHeight="1">
      <c r="A7" s="18"/>
      <c r="B7" s="1" t="s">
        <v>210</v>
      </c>
      <c r="C7" s="83"/>
      <c r="D7" s="82"/>
      <c r="E7" s="5"/>
      <c r="F7" s="2"/>
      <c r="G7" s="2"/>
      <c r="H7" s="2"/>
      <c r="I7" s="2"/>
      <c r="J7" s="2"/>
      <c r="K7" s="22"/>
      <c r="L7" s="2"/>
      <c r="M7" s="2"/>
      <c r="N7" s="2"/>
      <c r="O7" s="18"/>
      <c r="P7" s="20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27" ht="14.25" customHeight="1">
      <c r="A8" s="18"/>
      <c r="B8" s="445" t="s">
        <v>1</v>
      </c>
      <c r="C8" s="443"/>
      <c r="D8" s="6"/>
      <c r="E8" s="5"/>
      <c r="F8" s="2"/>
      <c r="G8" s="2"/>
      <c r="H8" s="2"/>
      <c r="I8" s="2"/>
      <c r="J8" s="2"/>
      <c r="K8" s="2"/>
      <c r="L8" s="2"/>
      <c r="M8" s="2"/>
      <c r="N8" s="2"/>
      <c r="O8" s="18"/>
      <c r="P8" s="20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51" customHeight="1">
      <c r="A9" s="18"/>
      <c r="B9" s="437" t="s">
        <v>93</v>
      </c>
      <c r="C9" s="438"/>
      <c r="D9" s="438"/>
      <c r="E9" s="438"/>
      <c r="F9" s="438"/>
      <c r="G9" s="438"/>
      <c r="H9" s="438"/>
      <c r="I9" s="438"/>
      <c r="J9" s="438"/>
      <c r="K9" s="438"/>
      <c r="L9" s="438"/>
      <c r="M9" s="438"/>
      <c r="N9" s="438"/>
      <c r="O9" s="438"/>
      <c r="P9" s="439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7" ht="15" customHeight="1">
      <c r="A10" s="18"/>
      <c r="B10" s="23" t="s">
        <v>94</v>
      </c>
      <c r="C10" s="24">
        <v>1.4999999999999999E-2</v>
      </c>
      <c r="D10" s="18"/>
      <c r="E10" s="440" t="s">
        <v>95</v>
      </c>
      <c r="F10" s="441"/>
      <c r="G10" s="25">
        <v>1.8</v>
      </c>
      <c r="H10" s="26" t="s">
        <v>96</v>
      </c>
      <c r="I10" s="18"/>
      <c r="J10" s="18"/>
      <c r="K10" s="18"/>
      <c r="L10" s="18"/>
      <c r="M10" s="27"/>
      <c r="N10" s="18"/>
      <c r="O10" s="18"/>
      <c r="P10" s="20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</row>
    <row r="11" spans="1:27" ht="14.25" customHeight="1">
      <c r="A11" s="18"/>
      <c r="B11" s="23" t="s">
        <v>97</v>
      </c>
      <c r="C11" s="28">
        <v>20</v>
      </c>
      <c r="D11" s="18"/>
      <c r="E11" s="442" t="s">
        <v>98</v>
      </c>
      <c r="F11" s="443"/>
      <c r="G11" s="29">
        <v>0.17</v>
      </c>
      <c r="H11" s="30" t="s">
        <v>99</v>
      </c>
      <c r="I11" s="18"/>
      <c r="J11" s="18"/>
      <c r="K11" s="25"/>
      <c r="L11" s="31"/>
      <c r="M11" s="18"/>
      <c r="N11" s="18"/>
      <c r="O11" s="18"/>
      <c r="P11" s="32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</row>
    <row r="12" spans="1:27" ht="14.25" customHeight="1">
      <c r="A12" s="18"/>
      <c r="B12" s="23" t="s">
        <v>100</v>
      </c>
      <c r="C12" s="33" t="s">
        <v>101</v>
      </c>
      <c r="D12" s="18"/>
      <c r="E12" s="18"/>
      <c r="F12" s="34"/>
      <c r="G12" s="34"/>
      <c r="H12" s="34"/>
      <c r="I12" s="18"/>
      <c r="J12" s="34"/>
      <c r="K12" s="18"/>
      <c r="L12" s="18"/>
      <c r="M12" s="27"/>
      <c r="N12" s="18"/>
      <c r="O12" s="18"/>
      <c r="P12" s="20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</row>
    <row r="13" spans="1:27" ht="14.25" customHeight="1">
      <c r="A13" s="18"/>
      <c r="B13" s="35"/>
      <c r="C13" s="36"/>
      <c r="D13" s="34"/>
      <c r="E13" s="34"/>
      <c r="F13" s="34"/>
      <c r="G13" s="34"/>
      <c r="H13" s="18"/>
      <c r="I13" s="34"/>
      <c r="J13" s="34"/>
      <c r="K13" s="18"/>
      <c r="L13" s="18"/>
      <c r="M13" s="27"/>
      <c r="N13" s="18"/>
      <c r="O13" s="18"/>
      <c r="P13" s="20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</row>
    <row r="14" spans="1:27" ht="14.25" customHeight="1">
      <c r="A14" s="18"/>
      <c r="B14" s="426" t="s">
        <v>102</v>
      </c>
      <c r="C14" s="427"/>
      <c r="D14" s="427"/>
      <c r="E14" s="427"/>
      <c r="F14" s="427"/>
      <c r="G14" s="427"/>
      <c r="H14" s="427"/>
      <c r="I14" s="427"/>
      <c r="J14" s="427"/>
      <c r="K14" s="427"/>
      <c r="L14" s="427"/>
      <c r="M14" s="427"/>
      <c r="N14" s="427"/>
      <c r="O14" s="427"/>
      <c r="P14" s="42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</row>
    <row r="15" spans="1:27" ht="35.25" customHeight="1">
      <c r="A15" s="18"/>
      <c r="B15" s="37" t="s">
        <v>103</v>
      </c>
      <c r="C15" s="38" t="s">
        <v>104</v>
      </c>
      <c r="D15" s="430" t="s">
        <v>105</v>
      </c>
      <c r="E15" s="420"/>
      <c r="F15" s="420"/>
      <c r="G15" s="420"/>
      <c r="H15" s="420"/>
      <c r="I15" s="421"/>
      <c r="J15" s="429" t="s">
        <v>106</v>
      </c>
      <c r="K15" s="421"/>
      <c r="L15" s="429" t="s">
        <v>107</v>
      </c>
      <c r="M15" s="420"/>
      <c r="N15" s="421"/>
      <c r="O15" s="429" t="s">
        <v>108</v>
      </c>
      <c r="P15" s="425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</row>
    <row r="16" spans="1:27" ht="14.25" customHeight="1">
      <c r="A16" s="18"/>
      <c r="B16" s="39" t="s">
        <v>109</v>
      </c>
      <c r="C16" s="84" t="s">
        <v>211</v>
      </c>
      <c r="D16" s="419">
        <v>8</v>
      </c>
      <c r="E16" s="420"/>
      <c r="F16" s="420"/>
      <c r="G16" s="420"/>
      <c r="H16" s="420"/>
      <c r="I16" s="421"/>
      <c r="J16" s="422">
        <f>D16/2</f>
        <v>4</v>
      </c>
      <c r="K16" s="421"/>
      <c r="L16" s="423">
        <v>5</v>
      </c>
      <c r="M16" s="420"/>
      <c r="N16" s="421"/>
      <c r="O16" s="424">
        <f>J16+L16</f>
        <v>9</v>
      </c>
      <c r="P16" s="425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</row>
    <row r="17" spans="1:27" ht="14.25" customHeight="1">
      <c r="A17" s="18"/>
      <c r="B17" s="35"/>
      <c r="C17" s="18"/>
      <c r="D17" s="18"/>
      <c r="E17" s="18"/>
      <c r="F17" s="18"/>
      <c r="G17" s="18"/>
      <c r="H17" s="18"/>
      <c r="I17" s="18"/>
      <c r="J17" s="18"/>
      <c r="K17" s="40"/>
      <c r="L17" s="40"/>
      <c r="M17" s="18"/>
      <c r="N17" s="18"/>
      <c r="O17" s="18"/>
      <c r="P17" s="20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</row>
    <row r="18" spans="1:27" ht="14.25" customHeight="1">
      <c r="A18" s="18"/>
      <c r="B18" s="35"/>
      <c r="C18" s="18"/>
      <c r="D18" s="18"/>
      <c r="E18" s="18"/>
      <c r="F18" s="18"/>
      <c r="G18" s="18"/>
      <c r="H18" s="18"/>
      <c r="I18" s="18"/>
      <c r="J18" s="18"/>
      <c r="K18" s="18"/>
      <c r="L18" s="41" t="s">
        <v>110</v>
      </c>
      <c r="M18" s="42">
        <f>O16</f>
        <v>9</v>
      </c>
      <c r="N18" s="43" t="s">
        <v>111</v>
      </c>
      <c r="O18" s="18"/>
      <c r="P18" s="20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</row>
    <row r="19" spans="1:27" ht="14.25" customHeight="1">
      <c r="A19" s="18"/>
      <c r="B19" s="35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20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</row>
    <row r="20" spans="1:27" ht="14.25" customHeight="1">
      <c r="A20" s="18"/>
      <c r="B20" s="426" t="s">
        <v>112</v>
      </c>
      <c r="C20" s="427"/>
      <c r="D20" s="427"/>
      <c r="E20" s="427"/>
      <c r="F20" s="427"/>
      <c r="G20" s="427"/>
      <c r="H20" s="427"/>
      <c r="I20" s="427"/>
      <c r="J20" s="427"/>
      <c r="K20" s="427"/>
      <c r="L20" s="427"/>
      <c r="M20" s="427"/>
      <c r="N20" s="427"/>
      <c r="O20" s="427"/>
      <c r="P20" s="42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</row>
    <row r="21" spans="1:27" ht="24" customHeight="1">
      <c r="A21" s="18"/>
      <c r="B21" s="37" t="s">
        <v>103</v>
      </c>
      <c r="C21" s="38" t="s">
        <v>104</v>
      </c>
      <c r="D21" s="430" t="s">
        <v>105</v>
      </c>
      <c r="E21" s="420"/>
      <c r="F21" s="420"/>
      <c r="G21" s="420"/>
      <c r="H21" s="420"/>
      <c r="I21" s="421"/>
      <c r="J21" s="429" t="s">
        <v>106</v>
      </c>
      <c r="K21" s="421"/>
      <c r="L21" s="429" t="s">
        <v>107</v>
      </c>
      <c r="M21" s="420"/>
      <c r="N21" s="421"/>
      <c r="O21" s="429" t="s">
        <v>108</v>
      </c>
      <c r="P21" s="425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2" spans="1:27" ht="14.25" customHeight="1">
      <c r="A22" s="18"/>
      <c r="B22" s="39" t="s">
        <v>113</v>
      </c>
      <c r="C22" s="85" t="s">
        <v>212</v>
      </c>
      <c r="D22" s="419">
        <v>2.5</v>
      </c>
      <c r="E22" s="420"/>
      <c r="F22" s="420"/>
      <c r="G22" s="420"/>
      <c r="H22" s="420"/>
      <c r="I22" s="421"/>
      <c r="J22" s="422">
        <f>D22/2</f>
        <v>1.25</v>
      </c>
      <c r="K22" s="421"/>
      <c r="L22" s="423">
        <v>7</v>
      </c>
      <c r="M22" s="420"/>
      <c r="N22" s="421"/>
      <c r="O22" s="424">
        <f>J22+L22</f>
        <v>8.25</v>
      </c>
      <c r="P22" s="425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</row>
    <row r="23" spans="1:27" ht="14.25" customHeight="1">
      <c r="A23" s="18"/>
      <c r="B23" s="35"/>
      <c r="C23" s="18"/>
      <c r="D23" s="18"/>
      <c r="E23" s="18"/>
      <c r="F23" s="18"/>
      <c r="G23" s="18"/>
      <c r="H23" s="18"/>
      <c r="I23" s="18"/>
      <c r="J23" s="18"/>
      <c r="K23" s="40"/>
      <c r="L23" s="40"/>
      <c r="M23" s="18"/>
      <c r="N23" s="18"/>
      <c r="O23" s="18"/>
      <c r="P23" s="20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</row>
    <row r="24" spans="1:27" ht="14.25" customHeight="1">
      <c r="A24" s="18"/>
      <c r="B24" s="35"/>
      <c r="C24" s="18"/>
      <c r="D24" s="18"/>
      <c r="E24" s="18"/>
      <c r="F24" s="18"/>
      <c r="G24" s="18"/>
      <c r="H24" s="18"/>
      <c r="I24" s="18"/>
      <c r="J24" s="18"/>
      <c r="K24" s="18"/>
      <c r="L24" s="41" t="s">
        <v>114</v>
      </c>
      <c r="M24" s="42">
        <f>O22</f>
        <v>8.25</v>
      </c>
      <c r="N24" s="43" t="s">
        <v>111</v>
      </c>
      <c r="O24" s="18"/>
      <c r="P24" s="20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</row>
    <row r="25" spans="1:27" ht="14.25" customHeight="1">
      <c r="A25" s="18"/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6"/>
      <c r="M25" s="47"/>
      <c r="N25" s="48"/>
      <c r="O25" s="45"/>
      <c r="P25" s="49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</row>
    <row r="26" spans="1:27" ht="14.2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</row>
    <row r="27" spans="1:27" ht="14.2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</row>
    <row r="28" spans="1:27" ht="14.2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</row>
    <row r="29" spans="1:27" ht="14.2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</row>
    <row r="30" spans="1:27" ht="14.2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27" ht="14.2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</row>
    <row r="32" spans="1:27" ht="14.2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</row>
    <row r="33" spans="1:27" ht="14.2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</row>
    <row r="34" spans="1:27" ht="14.2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</row>
    <row r="35" spans="1:27" ht="14.2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</row>
    <row r="36" spans="1:27" ht="14.2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</row>
    <row r="37" spans="1:27" ht="14.2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</row>
    <row r="38" spans="1:27" ht="14.2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</row>
    <row r="39" spans="1:27" ht="14.2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</row>
    <row r="40" spans="1:27" ht="14.2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</row>
    <row r="41" spans="1:27" ht="14.2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</row>
    <row r="42" spans="1:27" ht="14.2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</row>
    <row r="43" spans="1:27" ht="14.2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</row>
    <row r="44" spans="1:27" ht="14.2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</row>
    <row r="45" spans="1:27" ht="14.2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</row>
    <row r="46" spans="1:27" ht="14.2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</row>
    <row r="47" spans="1:27" ht="14.25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</row>
    <row r="48" spans="1:27" ht="14.2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</row>
    <row r="49" spans="1:27" ht="14.2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</row>
    <row r="50" spans="1:27" ht="14.2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</row>
    <row r="51" spans="1:27" ht="14.2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</row>
    <row r="52" spans="1:27" ht="14.2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</row>
    <row r="53" spans="1:27" ht="14.2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</row>
    <row r="54" spans="1:27" ht="14.2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</row>
    <row r="55" spans="1:27" ht="14.2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</row>
    <row r="56" spans="1:27" ht="14.2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</row>
    <row r="57" spans="1:27" ht="14.2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</row>
    <row r="58" spans="1:27" ht="14.2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  <row r="59" spans="1:27" ht="14.2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</row>
    <row r="60" spans="1:27" ht="14.2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</row>
    <row r="61" spans="1:27" ht="14.2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</row>
    <row r="62" spans="1:27" ht="14.2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</row>
    <row r="63" spans="1:27" ht="14.2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</row>
    <row r="64" spans="1:27" ht="14.2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</row>
    <row r="65" spans="1:27" ht="14.2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</row>
    <row r="66" spans="1:27" ht="14.2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</row>
    <row r="67" spans="1:27" ht="14.2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</row>
    <row r="68" spans="1:27" ht="14.2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</row>
    <row r="69" spans="1:27" ht="14.2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</row>
    <row r="70" spans="1:27" ht="14.2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</row>
    <row r="71" spans="1:27" ht="14.2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</row>
    <row r="72" spans="1:27" ht="14.2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</row>
    <row r="73" spans="1:27" ht="14.2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</row>
    <row r="74" spans="1:27" ht="14.2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7" ht="14.2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7" ht="14.2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7" ht="14.2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7" ht="14.2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7" ht="14.2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7" ht="14.2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ht="14.2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ht="14.2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ht="14.2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ht="14.2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ht="14.2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ht="14.2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ht="14.2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ht="14.2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ht="14.2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ht="14.2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ht="14.2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ht="14.2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ht="14.2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ht="14.2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ht="14.2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ht="14.2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ht="14.2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14.2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</row>
    <row r="99" spans="1:27" ht="14.2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</row>
    <row r="100" spans="1:27" ht="14.2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</row>
    <row r="101" spans="1:27" ht="14.2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</row>
    <row r="102" spans="1:27" ht="14.2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</row>
    <row r="103" spans="1:27" ht="14.2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</row>
    <row r="104" spans="1:27" ht="14.2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</row>
    <row r="105" spans="1:27" ht="14.2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</row>
    <row r="106" spans="1:27" ht="14.2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</row>
    <row r="107" spans="1:27" ht="14.2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</row>
    <row r="108" spans="1:27" ht="14.2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</row>
    <row r="109" spans="1:27" ht="14.2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</row>
    <row r="110" spans="1:27" ht="14.2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</row>
    <row r="111" spans="1:27" ht="14.2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</row>
    <row r="112" spans="1:27" ht="14.2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</row>
    <row r="113" spans="1:27" ht="14.2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</row>
    <row r="114" spans="1:27" ht="14.2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</row>
    <row r="115" spans="1:27" ht="14.2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</row>
    <row r="116" spans="1:27" ht="14.2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</row>
    <row r="117" spans="1:27" ht="14.2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</row>
    <row r="118" spans="1:27" ht="14.2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</row>
    <row r="119" spans="1:27" ht="14.2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</row>
    <row r="120" spans="1:27" ht="14.2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</row>
    <row r="121" spans="1:27" ht="14.2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</row>
    <row r="122" spans="1:27" ht="14.2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</row>
    <row r="123" spans="1:27" ht="14.2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</row>
    <row r="124" spans="1:27" ht="14.2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</row>
    <row r="125" spans="1:27" ht="14.2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</row>
    <row r="126" spans="1:27" ht="14.2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</row>
    <row r="127" spans="1:27" ht="14.2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</row>
    <row r="128" spans="1:27" ht="14.2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</row>
    <row r="129" spans="1:27" ht="14.2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</row>
    <row r="130" spans="1:27" ht="14.2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</row>
    <row r="131" spans="1:27" ht="14.2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</row>
    <row r="132" spans="1:27" ht="14.2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</row>
    <row r="133" spans="1:27" ht="14.2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</row>
    <row r="134" spans="1:27" ht="14.2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</row>
    <row r="135" spans="1:27" ht="14.2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</row>
    <row r="136" spans="1:27" ht="14.2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</row>
    <row r="137" spans="1:27" ht="14.2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</row>
    <row r="138" spans="1:27" ht="14.2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</row>
    <row r="139" spans="1:27" ht="14.2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</row>
    <row r="140" spans="1:27" ht="14.2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</row>
    <row r="141" spans="1:27" ht="14.2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</row>
    <row r="142" spans="1:27" ht="14.2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</row>
    <row r="143" spans="1:27" ht="14.2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</row>
    <row r="144" spans="1:27" ht="14.2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</row>
    <row r="145" spans="1:27" ht="14.2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</row>
    <row r="146" spans="1:27" ht="14.2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</row>
    <row r="147" spans="1:27" ht="14.2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</row>
    <row r="148" spans="1:27" ht="14.2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</row>
    <row r="149" spans="1:27" ht="14.2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</row>
    <row r="150" spans="1:27" ht="14.2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</row>
    <row r="151" spans="1:27" ht="14.2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</row>
    <row r="152" spans="1:27" ht="14.2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</row>
    <row r="153" spans="1:27" ht="14.2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</row>
    <row r="154" spans="1:27" ht="14.2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</row>
    <row r="155" spans="1:27" ht="14.2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</row>
    <row r="156" spans="1:27" ht="14.2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</row>
    <row r="157" spans="1:27" ht="14.2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</row>
    <row r="158" spans="1:27" ht="14.2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</row>
    <row r="159" spans="1:27" ht="14.2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</row>
    <row r="160" spans="1:27" ht="14.2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</row>
    <row r="161" spans="1:27" ht="14.2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</row>
    <row r="162" spans="1:27" ht="14.2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</row>
    <row r="163" spans="1:27" ht="14.2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</row>
    <row r="164" spans="1:27" ht="14.2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</row>
    <row r="165" spans="1:27" ht="14.2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</row>
    <row r="166" spans="1:27" ht="14.2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</row>
    <row r="167" spans="1:27" ht="14.2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</row>
    <row r="168" spans="1:27" ht="14.2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</row>
    <row r="169" spans="1:27" ht="14.2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</row>
    <row r="170" spans="1:27" ht="14.2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</row>
    <row r="171" spans="1:27" ht="14.2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</row>
    <row r="172" spans="1:27" ht="14.2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</row>
    <row r="173" spans="1:27" ht="14.2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</row>
    <row r="174" spans="1:27" ht="14.2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</row>
    <row r="175" spans="1:27" ht="14.2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</row>
    <row r="176" spans="1:27" ht="14.2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</row>
    <row r="177" spans="1:27" ht="14.2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</row>
    <row r="178" spans="1:27" ht="14.2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</row>
    <row r="179" spans="1:27" ht="14.2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</row>
    <row r="180" spans="1:27" ht="14.2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</row>
    <row r="181" spans="1:27" ht="14.2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</row>
    <row r="182" spans="1:27" ht="14.2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</row>
    <row r="183" spans="1:27" ht="14.2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</row>
    <row r="184" spans="1:27" ht="14.2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</row>
    <row r="185" spans="1:27" ht="14.2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</row>
    <row r="186" spans="1:27" ht="14.2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</row>
    <row r="187" spans="1:27" ht="14.2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</row>
    <row r="188" spans="1:27" ht="14.2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</row>
    <row r="189" spans="1:27" ht="14.2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</row>
    <row r="190" spans="1:27" ht="14.2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</row>
    <row r="191" spans="1:27" ht="14.2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</row>
    <row r="192" spans="1:27" ht="14.2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</row>
    <row r="193" spans="1:27" ht="14.2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</row>
    <row r="194" spans="1:27" ht="14.2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</row>
    <row r="195" spans="1:27" ht="14.2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</row>
    <row r="196" spans="1:27" ht="14.2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</row>
    <row r="197" spans="1:27" ht="14.2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</row>
    <row r="198" spans="1:27" ht="14.2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</row>
    <row r="199" spans="1:27" ht="14.2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</row>
    <row r="200" spans="1:27" ht="14.2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</row>
    <row r="201" spans="1:27" ht="14.2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</row>
    <row r="202" spans="1:27" ht="14.2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</row>
    <row r="203" spans="1:27" ht="14.2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</row>
    <row r="204" spans="1:27" ht="14.2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</row>
    <row r="205" spans="1:27" ht="14.2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</row>
    <row r="206" spans="1:27" ht="14.2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</row>
    <row r="207" spans="1:27" ht="14.2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</row>
    <row r="208" spans="1:27" ht="14.2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</row>
    <row r="209" spans="1:27" ht="14.2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</row>
    <row r="210" spans="1:27" ht="14.2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</row>
    <row r="211" spans="1:27" ht="14.2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</row>
    <row r="212" spans="1:27" ht="14.2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</row>
    <row r="213" spans="1:27" ht="14.2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</row>
    <row r="214" spans="1:27" ht="14.2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</row>
    <row r="215" spans="1:27" ht="14.2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</row>
    <row r="216" spans="1:27" ht="14.2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</row>
    <row r="217" spans="1:27" ht="14.2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</row>
    <row r="218" spans="1:27" ht="14.2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</row>
    <row r="219" spans="1:27" ht="14.2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</row>
    <row r="220" spans="1:27" ht="14.2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</row>
    <row r="221" spans="1:27" ht="14.2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</row>
    <row r="222" spans="1:27" ht="14.2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</row>
    <row r="223" spans="1:27" ht="14.2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</row>
    <row r="224" spans="1:27" ht="14.2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</row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4">
    <mergeCell ref="L15:N15"/>
    <mergeCell ref="O15:P15"/>
    <mergeCell ref="B2:P3"/>
    <mergeCell ref="B9:P9"/>
    <mergeCell ref="E10:F10"/>
    <mergeCell ref="E11:F11"/>
    <mergeCell ref="B14:P14"/>
    <mergeCell ref="D15:I15"/>
    <mergeCell ref="J15:K15"/>
    <mergeCell ref="B5:E5"/>
    <mergeCell ref="B8:C8"/>
    <mergeCell ref="L21:N21"/>
    <mergeCell ref="O21:P21"/>
    <mergeCell ref="D22:I22"/>
    <mergeCell ref="J22:K22"/>
    <mergeCell ref="L22:N22"/>
    <mergeCell ref="O22:P22"/>
    <mergeCell ref="D21:I21"/>
    <mergeCell ref="J21:K21"/>
    <mergeCell ref="D16:I16"/>
    <mergeCell ref="J16:K16"/>
    <mergeCell ref="L16:N16"/>
    <mergeCell ref="O16:P16"/>
    <mergeCell ref="B20:P20"/>
  </mergeCells>
  <pageMargins left="0.51181102362204722" right="0.51181102362204722" top="0.78740157480314965" bottom="0.78740157480314965" header="0" footer="0"/>
  <pageSetup paperSize="9" scale="55" orientation="portrait" r:id="rId1"/>
  <headerFooter>
    <oddFooter>&amp;CJUNIO BENEVIDES DA SILVA
REGISTRO CREA/PE 1819551580
ENGENHEIRO CIVIL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="60" zoomScaleNormal="100" workbookViewId="0"/>
  </sheetViews>
  <sheetFormatPr defaultRowHeight="14.5"/>
  <sheetData/>
  <pageMargins left="0.51181102362204722" right="0.51181102362204722" top="1.47" bottom="0.78740157480314965" header="0.31496062992125984" footer="0.31496062992125984"/>
  <pageSetup paperSize="9" orientation="portrait" r:id="rId1"/>
  <headerFooter>
    <oddHeader>&amp;C&amp;G</oddHeader>
    <oddFooter>&amp;CJUNIO BENEVIDES DA SILVA
REGISTRO CREA/PE 1819551580
ENGENHEIRO CIVIL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5</vt:i4>
      </vt:variant>
    </vt:vector>
  </HeadingPairs>
  <TitlesOfParts>
    <vt:vector size="13" baseType="lpstr">
      <vt:lpstr>ORÇAMENTO</vt:lpstr>
      <vt:lpstr>CPU</vt:lpstr>
      <vt:lpstr>COMPOSIÇÕES</vt:lpstr>
      <vt:lpstr>BDI</vt:lpstr>
      <vt:lpstr>Planilha1</vt:lpstr>
      <vt:lpstr>MEMÓRIA DE CALCULO</vt:lpstr>
      <vt:lpstr>DMT-Jazida</vt:lpstr>
      <vt:lpstr>Planilha2</vt:lpstr>
      <vt:lpstr>BDI!Area_de_impressao</vt:lpstr>
      <vt:lpstr>CPU!Area_de_impressao</vt:lpstr>
      <vt:lpstr>'MEMÓRIA DE CALCULO'!Area_de_impressao</vt:lpstr>
      <vt:lpstr>ORÇAMENTO!Area_de_impressao</vt:lpstr>
      <vt:lpstr>Planilha1!Area_de_impressao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luiz</dc:creator>
  <cp:lastModifiedBy>AUTOR</cp:lastModifiedBy>
  <cp:lastPrinted>2024-10-02T14:46:08Z</cp:lastPrinted>
  <dcterms:created xsi:type="dcterms:W3CDTF">2023-09-14T15:20:29Z</dcterms:created>
  <dcterms:modified xsi:type="dcterms:W3CDTF">2024-10-02T14:46:29Z</dcterms:modified>
</cp:coreProperties>
</file>